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8876" windowHeight="9468"/>
  </bookViews>
  <sheets>
    <sheet name="Rekapitulace stavby" sheetId="1" r:id="rId1"/>
    <sheet name="SO 01 - Zemní hráz a úpra..." sheetId="2" r:id="rId2"/>
    <sheet name="SO 02 - Výpustný objekt a..." sheetId="3" r:id="rId3"/>
    <sheet name="SO 03 - Vegetační úpravy" sheetId="4" r:id="rId4"/>
    <sheet name="SO 03.1 - Následná péče 1..." sheetId="5" r:id="rId5"/>
    <sheet name="VON - Vedlejší a ostatní ..." sheetId="6" r:id="rId6"/>
    <sheet name="Pokyny pro vyplnění" sheetId="7" r:id="rId7"/>
  </sheets>
  <definedNames>
    <definedName name="_xlnm._FilterDatabase" localSheetId="1" hidden="1">'SO 01 - Zemní hráz a úpra...'!$C$82:$K$144</definedName>
    <definedName name="_xlnm._FilterDatabase" localSheetId="2" hidden="1">'SO 02 - Výpustný objekt a...'!$C$89:$K$284</definedName>
    <definedName name="_xlnm._FilterDatabase" localSheetId="3" hidden="1">'SO 03 - Vegetační úpravy'!$C$83:$K$189</definedName>
    <definedName name="_xlnm._FilterDatabase" localSheetId="4" hidden="1">'SO 03.1 - Následná péče 1...'!$C$87:$K$127</definedName>
    <definedName name="_xlnm._FilterDatabase" localSheetId="5" hidden="1">'VON - Vedlejší a ostatní ...'!$C$82:$K$115</definedName>
    <definedName name="_xlnm.Print_Titles" localSheetId="0">'Rekapitulace stavby'!$52:$52</definedName>
    <definedName name="_xlnm.Print_Titles" localSheetId="1">'SO 01 - Zemní hráz a úpra...'!$82:$82</definedName>
    <definedName name="_xlnm.Print_Titles" localSheetId="2">'SO 02 - Výpustný objekt a...'!$89:$89</definedName>
    <definedName name="_xlnm.Print_Titles" localSheetId="3">'SO 03 - Vegetační úpravy'!$83:$83</definedName>
    <definedName name="_xlnm.Print_Titles" localSheetId="4">'SO 03.1 - Následná péče 1...'!$87:$87</definedName>
    <definedName name="_xlnm.Print_Titles" localSheetId="5">'VON - Vedlejší a ostatní ...'!$82:$82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  <definedName name="_xlnm.Print_Area" localSheetId="1">'SO 01 - Zemní hráz a úpra...'!$C$4:$J$39,'SO 01 - Zemní hráz a úpra...'!$C$45:$J$64,'SO 01 - Zemní hráz a úpra...'!$C$70:$K$144</definedName>
    <definedName name="_xlnm.Print_Area" localSheetId="2">'SO 02 - Výpustný objekt a...'!$C$4:$J$39,'SO 02 - Výpustný objekt a...'!$C$45:$J$71,'SO 02 - Výpustný objekt a...'!$C$77:$K$284</definedName>
    <definedName name="_xlnm.Print_Area" localSheetId="3">'SO 03 - Vegetační úpravy'!$C$4:$J$39,'SO 03 - Vegetační úpravy'!$C$45:$J$65,'SO 03 - Vegetační úpravy'!$C$71:$K$189</definedName>
    <definedName name="_xlnm.Print_Area" localSheetId="4">'SO 03.1 - Následná péče 1...'!$C$4:$J$41,'SO 03.1 - Následná péče 1...'!$C$47:$J$67,'SO 03.1 - Následná péče 1...'!$C$73:$K$127</definedName>
    <definedName name="_xlnm.Print_Area" localSheetId="5">'VON - Vedlejší a ostatní ...'!$C$4:$J$39,'VON - Vedlejší a ostatní ...'!$C$45:$J$64,'VON - Vedlejší a ostatní ...'!$C$70:$K$115</definedName>
  </definedNames>
  <calcPr calcId="125725"/>
</workbook>
</file>

<file path=xl/calcChain.xml><?xml version="1.0" encoding="utf-8"?>
<calcChain xmlns="http://schemas.openxmlformats.org/spreadsheetml/2006/main">
  <c r="J84" i="6"/>
  <c r="J37"/>
  <c r="J36"/>
  <c r="AY60" i="1" s="1"/>
  <c r="J35" i="6"/>
  <c r="AX60" i="1"/>
  <c r="BI113" i="6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T86"/>
  <c r="R87"/>
  <c r="R86"/>
  <c r="P87"/>
  <c r="P86"/>
  <c r="J60"/>
  <c r="J79"/>
  <c r="F79"/>
  <c r="F77"/>
  <c r="E75"/>
  <c r="J54"/>
  <c r="F54"/>
  <c r="F52"/>
  <c r="E50"/>
  <c r="J24"/>
  <c r="E24"/>
  <c r="J80" s="1"/>
  <c r="J23"/>
  <c r="J18"/>
  <c r="E18"/>
  <c r="F55"/>
  <c r="J17"/>
  <c r="J12"/>
  <c r="J52"/>
  <c r="E7"/>
  <c r="E73" s="1"/>
  <c r="J39" i="5"/>
  <c r="J38"/>
  <c r="AY59" i="1"/>
  <c r="J37" i="5"/>
  <c r="AX59" i="1"/>
  <c r="BI126" i="5"/>
  <c r="BH126"/>
  <c r="BG126"/>
  <c r="BF126"/>
  <c r="T126"/>
  <c r="T125"/>
  <c r="R126"/>
  <c r="R125" s="1"/>
  <c r="P126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/>
  <c r="J25"/>
  <c r="J20"/>
  <c r="E20"/>
  <c r="F59"/>
  <c r="J19"/>
  <c r="J14"/>
  <c r="J82"/>
  <c r="E7"/>
  <c r="E50" s="1"/>
  <c r="J37" i="4"/>
  <c r="J36"/>
  <c r="AY58" i="1"/>
  <c r="J35" i="4"/>
  <c r="AX58" i="1"/>
  <c r="BI188" i="4"/>
  <c r="BH188"/>
  <c r="BG188"/>
  <c r="BF188"/>
  <c r="T188"/>
  <c r="T187"/>
  <c r="R188"/>
  <c r="R187"/>
  <c r="P188"/>
  <c r="P187"/>
  <c r="BI184"/>
  <c r="BH184"/>
  <c r="BG184"/>
  <c r="BF184"/>
  <c r="T184"/>
  <c r="T183"/>
  <c r="R184"/>
  <c r="R183"/>
  <c r="P184"/>
  <c r="P183" s="1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7"/>
  <c r="BH87"/>
  <c r="BG87"/>
  <c r="BF87"/>
  <c r="T87"/>
  <c r="R87"/>
  <c r="P87"/>
  <c r="J80"/>
  <c r="F80"/>
  <c r="F78"/>
  <c r="E76"/>
  <c r="J54"/>
  <c r="F54"/>
  <c r="F52"/>
  <c r="E50"/>
  <c r="J24"/>
  <c r="E24"/>
  <c r="J55" s="1"/>
  <c r="J23"/>
  <c r="J18"/>
  <c r="E18"/>
  <c r="F81" s="1"/>
  <c r="J17"/>
  <c r="J12"/>
  <c r="J78"/>
  <c r="E7"/>
  <c r="E74"/>
  <c r="J37" i="3"/>
  <c r="J36"/>
  <c r="AY56" i="1" s="1"/>
  <c r="J35" i="3"/>
  <c r="AX56" i="1" s="1"/>
  <c r="BI278" i="3"/>
  <c r="BH278"/>
  <c r="BG278"/>
  <c r="BF278"/>
  <c r="T278"/>
  <c r="T277"/>
  <c r="R278"/>
  <c r="R277" s="1"/>
  <c r="P278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T265"/>
  <c r="R266"/>
  <c r="R265" s="1"/>
  <c r="P266"/>
  <c r="P265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1"/>
  <c r="BH161"/>
  <c r="BG161"/>
  <c r="BF161"/>
  <c r="T161"/>
  <c r="R161"/>
  <c r="P161"/>
  <c r="BI159"/>
  <c r="BH159"/>
  <c r="BG159"/>
  <c r="BF159"/>
  <c r="T159"/>
  <c r="R159"/>
  <c r="P159"/>
  <c r="BI152"/>
  <c r="BH152"/>
  <c r="BG152"/>
  <c r="BF152"/>
  <c r="T152"/>
  <c r="R152"/>
  <c r="P152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6"/>
  <c r="F86"/>
  <c r="F84"/>
  <c r="E82"/>
  <c r="J54"/>
  <c r="F54"/>
  <c r="F52"/>
  <c r="E50"/>
  <c r="J24"/>
  <c r="E24"/>
  <c r="J87" s="1"/>
  <c r="J23"/>
  <c r="J18"/>
  <c r="E18"/>
  <c r="F87" s="1"/>
  <c r="J17"/>
  <c r="J12"/>
  <c r="J84"/>
  <c r="E7"/>
  <c r="E80"/>
  <c r="J37" i="2"/>
  <c r="J36"/>
  <c r="AY55" i="1" s="1"/>
  <c r="J35" i="2"/>
  <c r="AX55" i="1"/>
  <c r="BI143" i="2"/>
  <c r="BH143"/>
  <c r="BG143"/>
  <c r="BF143"/>
  <c r="T143"/>
  <c r="T142" s="1"/>
  <c r="R143"/>
  <c r="R142"/>
  <c r="P143"/>
  <c r="P142" s="1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 s="1"/>
  <c r="J23"/>
  <c r="J18"/>
  <c r="E18"/>
  <c r="F55"/>
  <c r="J17"/>
  <c r="J12"/>
  <c r="J77"/>
  <c r="E7"/>
  <c r="E48" s="1"/>
  <c r="L50" i="1"/>
  <c r="AM50"/>
  <c r="AM49"/>
  <c r="L49"/>
  <c r="AM47"/>
  <c r="L47"/>
  <c r="L45"/>
  <c r="L44"/>
  <c r="BK113" i="6"/>
  <c r="BK97"/>
  <c r="J111" i="5"/>
  <c r="J178" i="4"/>
  <c r="BK162"/>
  <c r="BK140"/>
  <c r="BK120"/>
  <c r="BK95"/>
  <c r="J278" i="3"/>
  <c r="BK252"/>
  <c r="BK246"/>
  <c r="J217"/>
  <c r="J185"/>
  <c r="BK168"/>
  <c r="BK139"/>
  <c r="BK123"/>
  <c r="J96"/>
  <c r="BK127" i="2"/>
  <c r="J117"/>
  <c r="BK100" i="6"/>
  <c r="BK111" i="5"/>
  <c r="BK101"/>
  <c r="BK178" i="4"/>
  <c r="J155"/>
  <c r="BK127"/>
  <c r="J117"/>
  <c r="J103"/>
  <c r="J87"/>
  <c r="BK266" i="3"/>
  <c r="J246"/>
  <c r="J205"/>
  <c r="BK196"/>
  <c r="BK176"/>
  <c r="J159"/>
  <c r="BK115"/>
  <c r="J109"/>
  <c r="J106"/>
  <c r="BK96"/>
  <c r="BK134" i="2"/>
  <c r="BK124"/>
  <c r="J108"/>
  <c r="J93"/>
  <c r="BK86"/>
  <c r="J113" i="6"/>
  <c r="BK111"/>
  <c r="BK106"/>
  <c r="J100"/>
  <c r="J94"/>
  <c r="J123" i="5"/>
  <c r="J114"/>
  <c r="J101"/>
  <c r="BK98"/>
  <c r="J91"/>
  <c r="J175" i="4"/>
  <c r="J166"/>
  <c r="J147"/>
  <c r="J123"/>
  <c r="BK114"/>
  <c r="BK103"/>
  <c r="J92"/>
  <c r="BK260" i="3"/>
  <c r="J242"/>
  <c r="J227"/>
  <c r="BK209"/>
  <c r="BK174"/>
  <c r="J130"/>
  <c r="J117"/>
  <c r="J93"/>
  <c r="J105" i="2"/>
  <c r="BK100"/>
  <c r="BK91"/>
  <c r="J86"/>
  <c r="BK94" i="6"/>
  <c r="J126" i="5"/>
  <c r="BK120"/>
  <c r="BK108"/>
  <c r="BK91"/>
  <c r="J162" i="4"/>
  <c r="BK147"/>
  <c r="J127"/>
  <c r="BK109"/>
  <c r="J273" i="3"/>
  <c r="J260"/>
  <c r="J252"/>
  <c r="BK233"/>
  <c r="BK223"/>
  <c r="J196"/>
  <c r="BK185"/>
  <c r="BK152"/>
  <c r="BK130"/>
  <c r="J143" i="2"/>
  <c r="J138"/>
  <c r="J127"/>
  <c r="BK102"/>
  <c r="J91"/>
  <c r="J106" i="6"/>
  <c r="BK91"/>
  <c r="J120" i="5"/>
  <c r="J188" i="4"/>
  <c r="BK170"/>
  <c r="J151"/>
  <c r="BK137"/>
  <c r="BK112"/>
  <c r="BK278" i="3"/>
  <c r="J263"/>
  <c r="J249"/>
  <c r="BK220"/>
  <c r="BK213"/>
  <c r="J182"/>
  <c r="BK161"/>
  <c r="J136"/>
  <c r="BK120"/>
  <c r="BK106"/>
  <c r="BK143" i="2"/>
  <c r="BK121"/>
  <c r="J89"/>
  <c r="J91" i="6"/>
  <c r="J108" i="5"/>
  <c r="J98"/>
  <c r="BK175" i="4"/>
  <c r="J159"/>
  <c r="J134"/>
  <c r="J112"/>
  <c r="BK99"/>
  <c r="BK273" i="3"/>
  <c r="J255"/>
  <c r="J233"/>
  <c r="J213"/>
  <c r="BK194"/>
  <c r="J168"/>
  <c r="J152"/>
  <c r="J120"/>
  <c r="J112"/>
  <c r="J99"/>
  <c r="BK138" i="2"/>
  <c r="J130"/>
  <c r="BK117"/>
  <c r="J114"/>
  <c r="J96"/>
  <c r="AS57" i="1"/>
  <c r="J103" i="6"/>
  <c r="J97"/>
  <c r="BK126" i="5"/>
  <c r="J118"/>
  <c r="J104"/>
  <c r="J95"/>
  <c r="BK181" i="4"/>
  <c r="J172"/>
  <c r="BK159"/>
  <c r="J137"/>
  <c r="J120"/>
  <c r="BK106"/>
  <c r="J99"/>
  <c r="BK263" i="3"/>
  <c r="J257"/>
  <c r="J237"/>
  <c r="BK217"/>
  <c r="BK200"/>
  <c r="BK159"/>
  <c r="J127"/>
  <c r="J115"/>
  <c r="BK108" i="2"/>
  <c r="J102"/>
  <c r="BK96"/>
  <c r="BK89"/>
  <c r="J109" i="6"/>
  <c r="BK87"/>
  <c r="BK123" i="5"/>
  <c r="BK114"/>
  <c r="BK95"/>
  <c r="BK172" i="4"/>
  <c r="BK151"/>
  <c r="BK130"/>
  <c r="J114"/>
  <c r="BK275" i="3"/>
  <c r="J266"/>
  <c r="BK255"/>
  <c r="J230"/>
  <c r="J220"/>
  <c r="J194"/>
  <c r="J176"/>
  <c r="BK136"/>
  <c r="BK112"/>
  <c r="BK99"/>
  <c r="BK130" i="2"/>
  <c r="BK105"/>
  <c r="BK93"/>
  <c r="BK109" i="6"/>
  <c r="BK103"/>
  <c r="BK188" i="4"/>
  <c r="BK184"/>
  <c r="BK143"/>
  <c r="J130"/>
  <c r="J109"/>
  <c r="BK92"/>
  <c r="J275" i="3"/>
  <c r="BK249"/>
  <c r="BK230"/>
  <c r="J209"/>
  <c r="J174"/>
  <c r="J144"/>
  <c r="BK127"/>
  <c r="BK117"/>
  <c r="BK93"/>
  <c r="J124" i="2"/>
  <c r="BK114"/>
  <c r="J111" i="6"/>
  <c r="J87"/>
  <c r="BK104" i="5"/>
  <c r="J181" i="4"/>
  <c r="BK166"/>
  <c r="J140"/>
  <c r="BK123"/>
  <c r="J106"/>
  <c r="J95"/>
  <c r="J270" i="3"/>
  <c r="BK242"/>
  <c r="J223"/>
  <c r="J200"/>
  <c r="BK190"/>
  <c r="J161"/>
  <c r="J139"/>
  <c r="J184" i="4"/>
  <c r="BK155"/>
  <c r="BK134"/>
  <c r="BK118" i="5"/>
  <c r="J170" i="4"/>
  <c r="J143"/>
  <c r="BK117"/>
  <c r="BK87"/>
  <c r="BK270" i="3"/>
  <c r="BK257"/>
  <c r="BK237"/>
  <c r="BK227"/>
  <c r="BK205"/>
  <c r="J190"/>
  <c r="BK182"/>
  <c r="BK144"/>
  <c r="J123"/>
  <c r="BK109"/>
  <c r="J134" i="2"/>
  <c r="J121"/>
  <c r="J100"/>
  <c r="BK85" l="1"/>
  <c r="BK133"/>
  <c r="J133" s="1"/>
  <c r="J62" s="1"/>
  <c r="P92" i="3"/>
  <c r="R143"/>
  <c r="R181"/>
  <c r="T204"/>
  <c r="T232"/>
  <c r="BK269"/>
  <c r="P86" i="4"/>
  <c r="P85"/>
  <c r="P84"/>
  <c r="AU58" i="1" s="1"/>
  <c r="P177" i="4"/>
  <c r="R90" i="5"/>
  <c r="R89"/>
  <c r="R88" s="1"/>
  <c r="R85" i="2"/>
  <c r="R84"/>
  <c r="R83"/>
  <c r="R133"/>
  <c r="T92" i="3"/>
  <c r="T143"/>
  <c r="T181"/>
  <c r="P204"/>
  <c r="P226"/>
  <c r="P232"/>
  <c r="P269"/>
  <c r="P268" s="1"/>
  <c r="BK86" i="4"/>
  <c r="BK177"/>
  <c r="J177"/>
  <c r="J62" s="1"/>
  <c r="T90" i="5"/>
  <c r="T89"/>
  <c r="T88"/>
  <c r="T85" i="2"/>
  <c r="T133"/>
  <c r="BK92" i="3"/>
  <c r="J92"/>
  <c r="J61" s="1"/>
  <c r="BK143"/>
  <c r="J143"/>
  <c r="J62"/>
  <c r="BK181"/>
  <c r="J181"/>
  <c r="J63"/>
  <c r="BK204"/>
  <c r="J204" s="1"/>
  <c r="J64" s="1"/>
  <c r="BK226"/>
  <c r="J226"/>
  <c r="J65" s="1"/>
  <c r="T226"/>
  <c r="R232"/>
  <c r="R269"/>
  <c r="R268" s="1"/>
  <c r="T86" i="4"/>
  <c r="R177"/>
  <c r="P90" i="5"/>
  <c r="P89" s="1"/>
  <c r="P88" s="1"/>
  <c r="AU59" i="1" s="1"/>
  <c r="P90" i="6"/>
  <c r="P85" s="1"/>
  <c r="P83" s="1"/>
  <c r="AU60" i="1" s="1"/>
  <c r="P85" i="2"/>
  <c r="P84" s="1"/>
  <c r="P83" s="1"/>
  <c r="AU55" i="1" s="1"/>
  <c r="P133" i="2"/>
  <c r="R92" i="3"/>
  <c r="P143"/>
  <c r="P181"/>
  <c r="R204"/>
  <c r="R226"/>
  <c r="BK232"/>
  <c r="J232"/>
  <c r="J66"/>
  <c r="T269"/>
  <c r="T268"/>
  <c r="R86" i="4"/>
  <c r="R85"/>
  <c r="R84" s="1"/>
  <c r="T177"/>
  <c r="BK90" i="5"/>
  <c r="J90"/>
  <c r="J65" s="1"/>
  <c r="BK90" i="6"/>
  <c r="J90"/>
  <c r="J63"/>
  <c r="R90"/>
  <c r="R85"/>
  <c r="R83"/>
  <c r="T90"/>
  <c r="T85" s="1"/>
  <c r="T83" s="1"/>
  <c r="E73" i="2"/>
  <c r="BE100"/>
  <c r="BE102"/>
  <c r="BE105"/>
  <c r="BE108"/>
  <c r="BE114"/>
  <c r="BK142"/>
  <c r="J142"/>
  <c r="J63"/>
  <c r="E48" i="3"/>
  <c r="J55"/>
  <c r="BE93"/>
  <c r="BE115"/>
  <c r="BE159"/>
  <c r="BE161"/>
  <c r="BE209"/>
  <c r="BE213"/>
  <c r="BE242"/>
  <c r="BE273"/>
  <c r="BK277"/>
  <c r="J277"/>
  <c r="J70"/>
  <c r="J52" i="4"/>
  <c r="F55"/>
  <c r="J81"/>
  <c r="BE95"/>
  <c r="BE103"/>
  <c r="BE134"/>
  <c r="BE137"/>
  <c r="BE155"/>
  <c r="BE162"/>
  <c r="BE175"/>
  <c r="BK187"/>
  <c r="J187"/>
  <c r="J64" s="1"/>
  <c r="J56" i="5"/>
  <c r="F85"/>
  <c r="BE98"/>
  <c r="BE101"/>
  <c r="BE108"/>
  <c r="J55" i="6"/>
  <c r="J77"/>
  <c r="F80"/>
  <c r="BE106"/>
  <c r="J55" i="2"/>
  <c r="F80"/>
  <c r="BE86"/>
  <c r="BE93"/>
  <c r="BE96"/>
  <c r="BE117"/>
  <c r="BE121"/>
  <c r="BE124"/>
  <c r="BE127"/>
  <c r="BE134"/>
  <c r="F55" i="3"/>
  <c r="BE99"/>
  <c r="BE106"/>
  <c r="BE117"/>
  <c r="BE123"/>
  <c r="BE176"/>
  <c r="BE182"/>
  <c r="BE190"/>
  <c r="BE220"/>
  <c r="BE230"/>
  <c r="BE246"/>
  <c r="BE249"/>
  <c r="BE252"/>
  <c r="E48" i="4"/>
  <c r="BE92"/>
  <c r="BE109"/>
  <c r="BE140"/>
  <c r="BE143"/>
  <c r="BE147"/>
  <c r="BE172"/>
  <c r="BE178"/>
  <c r="BK183"/>
  <c r="J183"/>
  <c r="J63"/>
  <c r="E76" i="5"/>
  <c r="BE97" i="6"/>
  <c r="J52" i="2"/>
  <c r="BE89"/>
  <c r="BE91"/>
  <c r="BE130"/>
  <c r="J52" i="3"/>
  <c r="BE120"/>
  <c r="BE127"/>
  <c r="BE130"/>
  <c r="BE136"/>
  <c r="BE139"/>
  <c r="BE144"/>
  <c r="BE168"/>
  <c r="BE205"/>
  <c r="BE217"/>
  <c r="BE227"/>
  <c r="BE260"/>
  <c r="BE87" i="4"/>
  <c r="BE106"/>
  <c r="BE112"/>
  <c r="BE120"/>
  <c r="BE166"/>
  <c r="BE181"/>
  <c r="J59" i="5"/>
  <c r="BE95"/>
  <c r="BE118"/>
  <c r="BE120"/>
  <c r="E48" i="6"/>
  <c r="BE87"/>
  <c r="BE103"/>
  <c r="BE138" i="2"/>
  <c r="BE143"/>
  <c r="BE96" i="3"/>
  <c r="BE109"/>
  <c r="BE112"/>
  <c r="BE152"/>
  <c r="BE174"/>
  <c r="BE185"/>
  <c r="BE194"/>
  <c r="BE196"/>
  <c r="BE200"/>
  <c r="BE223"/>
  <c r="BE233"/>
  <c r="BE237"/>
  <c r="BE255"/>
  <c r="BE257"/>
  <c r="BE263"/>
  <c r="BE266"/>
  <c r="BE270"/>
  <c r="BE275"/>
  <c r="BE278"/>
  <c r="BK265"/>
  <c r="J265"/>
  <c r="J67"/>
  <c r="BE99" i="4"/>
  <c r="BE114"/>
  <c r="BE117"/>
  <c r="BE123"/>
  <c r="BE127"/>
  <c r="BE130"/>
  <c r="BE151"/>
  <c r="BE159"/>
  <c r="BE170"/>
  <c r="BE184"/>
  <c r="BE188"/>
  <c r="BE91" i="5"/>
  <c r="BE104"/>
  <c r="BE111"/>
  <c r="BE114"/>
  <c r="BE123"/>
  <c r="BE126"/>
  <c r="BK125"/>
  <c r="J125"/>
  <c r="J66"/>
  <c r="BE91" i="6"/>
  <c r="BE94"/>
  <c r="BE100"/>
  <c r="BE109"/>
  <c r="BE111"/>
  <c r="BE113"/>
  <c r="BK86"/>
  <c r="J86"/>
  <c r="J62"/>
  <c r="F34" i="2"/>
  <c r="BA55" i="1"/>
  <c r="J34" i="2"/>
  <c r="AW55" i="1"/>
  <c r="F36" i="3"/>
  <c r="BC56" i="1"/>
  <c r="J36" i="5"/>
  <c r="AW59" i="1"/>
  <c r="F34" i="4"/>
  <c r="BA58" i="1" s="1"/>
  <c r="F35" i="2"/>
  <c r="BB55" i="1"/>
  <c r="F36" i="4"/>
  <c r="BC58" i="1" s="1"/>
  <c r="AS54"/>
  <c r="F37" i="3"/>
  <c r="BD56" i="1" s="1"/>
  <c r="F35" i="6"/>
  <c r="BB60" i="1"/>
  <c r="F35" i="4"/>
  <c r="BB58" i="1" s="1"/>
  <c r="J34" i="3"/>
  <c r="AW56" i="1"/>
  <c r="F36" i="2"/>
  <c r="BC55" i="1" s="1"/>
  <c r="F34" i="6"/>
  <c r="BA60" i="1"/>
  <c r="F36" i="6"/>
  <c r="BC60" i="1" s="1"/>
  <c r="F38" i="5"/>
  <c r="BC59" i="1"/>
  <c r="J34" i="4"/>
  <c r="AW58" i="1" s="1"/>
  <c r="F36" i="5"/>
  <c r="BA59" i="1"/>
  <c r="F35" i="3"/>
  <c r="BB56" i="1" s="1"/>
  <c r="F34" i="3"/>
  <c r="BA56" i="1"/>
  <c r="F37" i="5"/>
  <c r="BB59" i="1" s="1"/>
  <c r="F39" i="5"/>
  <c r="BD59" i="1"/>
  <c r="J34" i="6"/>
  <c r="AW60" i="1" s="1"/>
  <c r="F37" i="2"/>
  <c r="BD55" i="1"/>
  <c r="F37" i="6"/>
  <c r="BD60" i="1" s="1"/>
  <c r="F37" i="4"/>
  <c r="BD58" i="1"/>
  <c r="T84" i="2" l="1"/>
  <c r="T83" s="1"/>
  <c r="P91" i="3"/>
  <c r="P90" s="1"/>
  <c r="AU56" i="1" s="1"/>
  <c r="R91" i="3"/>
  <c r="R90"/>
  <c r="T91"/>
  <c r="T90"/>
  <c r="BK268"/>
  <c r="J268"/>
  <c r="J68" s="1"/>
  <c r="BK85" i="4"/>
  <c r="BK84" s="1"/>
  <c r="J84" s="1"/>
  <c r="J59" s="1"/>
  <c r="BK84" i="2"/>
  <c r="J84" s="1"/>
  <c r="J60" s="1"/>
  <c r="T85" i="4"/>
  <c r="T84"/>
  <c r="J85" i="2"/>
  <c r="J61"/>
  <c r="J269" i="3"/>
  <c r="J69"/>
  <c r="BK85" i="6"/>
  <c r="J85"/>
  <c r="J61" s="1"/>
  <c r="BK91" i="3"/>
  <c r="BK90" s="1"/>
  <c r="J90" s="1"/>
  <c r="J30" s="1"/>
  <c r="AG56" i="1" s="1"/>
  <c r="J86" i="4"/>
  <c r="J61"/>
  <c r="BK89" i="5"/>
  <c r="BK88"/>
  <c r="J88" s="1"/>
  <c r="J32" s="1"/>
  <c r="AG59" i="1" s="1"/>
  <c r="F33" i="4"/>
  <c r="AZ58" i="1" s="1"/>
  <c r="AU57"/>
  <c r="BA57"/>
  <c r="AW57"/>
  <c r="BB57"/>
  <c r="AX57"/>
  <c r="BC57"/>
  <c r="AY57"/>
  <c r="J33" i="3"/>
  <c r="AV56" i="1" s="1"/>
  <c r="AT56" s="1"/>
  <c r="F35" i="5"/>
  <c r="AZ59" i="1" s="1"/>
  <c r="J33" i="2"/>
  <c r="AV55" i="1" s="1"/>
  <c r="AT55" s="1"/>
  <c r="J33" i="4"/>
  <c r="AV58" i="1" s="1"/>
  <c r="AT58" s="1"/>
  <c r="F33" i="6"/>
  <c r="AZ60" i="1" s="1"/>
  <c r="F33" i="2"/>
  <c r="AZ55" i="1" s="1"/>
  <c r="BD57"/>
  <c r="F33" i="3"/>
  <c r="AZ56" i="1"/>
  <c r="J35" i="5"/>
  <c r="AV59" i="1" s="1"/>
  <c r="AT59" s="1"/>
  <c r="J33" i="6"/>
  <c r="AV60" i="1" s="1"/>
  <c r="AT60" s="1"/>
  <c r="J41" i="5" l="1"/>
  <c r="J39" i="3"/>
  <c r="BK83" i="2"/>
  <c r="J83"/>
  <c r="J59" s="1"/>
  <c r="J59" i="3"/>
  <c r="J91"/>
  <c r="J60"/>
  <c r="J63" i="5"/>
  <c r="J85" i="4"/>
  <c r="J60" s="1"/>
  <c r="J89" i="5"/>
  <c r="J64" s="1"/>
  <c r="BK83" i="6"/>
  <c r="J83" s="1"/>
  <c r="J30" s="1"/>
  <c r="AG60" i="1" s="1"/>
  <c r="AN60" s="1"/>
  <c r="AN56"/>
  <c r="AN59"/>
  <c r="BD54"/>
  <c r="W33" s="1"/>
  <c r="AZ57"/>
  <c r="AV57" s="1"/>
  <c r="AT57" s="1"/>
  <c r="J30" i="4"/>
  <c r="AG58" i="1"/>
  <c r="AN58" s="1"/>
  <c r="AU54"/>
  <c r="BA54"/>
  <c r="AW54"/>
  <c r="AK30" s="1"/>
  <c r="BC54"/>
  <c r="W32" s="1"/>
  <c r="BB54"/>
  <c r="AX54" s="1"/>
  <c r="J59" i="6" l="1"/>
  <c r="J39" i="4"/>
  <c r="J39" i="6"/>
  <c r="AZ54" i="1"/>
  <c r="W29" s="1"/>
  <c r="AG57"/>
  <c r="AN57"/>
  <c r="J30" i="2"/>
  <c r="AG55" i="1" s="1"/>
  <c r="AN55" s="1"/>
  <c r="W30"/>
  <c r="W31"/>
  <c r="AY54"/>
  <c r="J39" i="2" l="1"/>
  <c r="AV54" i="1"/>
  <c r="AK29"/>
  <c r="AG54"/>
  <c r="AT54" l="1"/>
  <c r="AK26"/>
  <c r="AK35" s="1"/>
  <c r="AN54" l="1"/>
</calcChain>
</file>

<file path=xl/sharedStrings.xml><?xml version="1.0" encoding="utf-8"?>
<sst xmlns="http://schemas.openxmlformats.org/spreadsheetml/2006/main" count="4946" uniqueCount="963">
  <si>
    <t>Export Komplet</t>
  </si>
  <si>
    <t>VZ</t>
  </si>
  <si>
    <t>2.0</t>
  </si>
  <si>
    <t>ZAMOK</t>
  </si>
  <si>
    <t>False</t>
  </si>
  <si>
    <t>{87191929-b84b-483a-8887-e88abf16d5ec}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</si>
  <si>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</si>
  <si>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</si>
  <si>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</si>
  <si>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</si>
  <si>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</si>
  <si>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</si>
  <si>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</si>
  <si>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</si>
  <si>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GP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</si>
  <si>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</si>
  <si>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</si>
  <si>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Malé Výkleky - Retenční nádrž VHO 1 a průleh PEO 4</t>
  </si>
  <si>
    <t>KSO:</t>
  </si>
  <si>
    <t/>
  </si>
  <si>
    <t>CC-CZ:</t>
  </si>
  <si>
    <t>Místo:</t>
  </si>
  <si>
    <t xml:space="preserve"> </t>
  </si>
  <si>
    <t>Datum:</t>
  </si>
  <si>
    <t>4. 2. 2021</t>
  </si>
  <si>
    <t>Zadavatel:</t>
  </si>
  <si>
    <t>IČ:</t>
  </si>
  <si>
    <t>ČR-SPÚ, Pobočka Pardubice</t>
  </si>
  <si>
    <t>DIČ:</t>
  </si>
  <si>
    <t>Uchazeč:</t>
  </si>
  <si>
    <t>Vyplň údaj</t>
  </si>
  <si>
    <t>Projektant:</t>
  </si>
  <si>
    <t>GAP Pardubice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</si>
  <si>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</si>
  <si>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</si>
  <si>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</si>
  <si>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</si>
  <si>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</si>
  <si>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</si>
  <si>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</si>
  <si>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</si>
  <si>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</si>
  <si>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</si>
  <si>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</si>
  <si>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</si>
  <si>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</si>
  <si>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</si>
  <si>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</si>
  <si>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</si>
  <si>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</si>
  <si>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</si>
  <si>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</si>
  <si>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</si>
  <si>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</si>
  <si>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</si>
  <si>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</si>
  <si>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</si>
  <si>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</si>
  <si>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</si>
  <si>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</si>
  <si>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</si>
  <si>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</si>
  <si>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</si>
  <si>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</si>
  <si>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</si>
  <si>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</si>
  <si>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</si>
  <si>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</si>
  <si>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</si>
  <si>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</si>
  <si>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</si>
  <si>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</si>
  <si>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</si>
  <si>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</si>
  <si>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</si>
  <si>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</si>
  <si>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</si>
  <si>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Zemní hráz a úpravy v zátopě</t>
  </si>
  <si>
    <t>STA</t>
  </si>
  <si>
    <t>1</t>
  </si>
  <si>
    <t>{8d465d62-3cd8-46c2-bfde-827371847883}</t>
  </si>
  <si>
    <t>832 1</t>
  </si>
  <si>
    <t>2</t>
  </si>
  <si>
    <t>SO 02</t>
  </si>
  <si>
    <t>Výpustný objekt a bezpečnostní přeliv</t>
  </si>
  <si>
    <t>{1ec7ddee-d677-4c21-ad4e-0f67875c75ab}</t>
  </si>
  <si>
    <t>832 3</t>
  </si>
  <si>
    <t>SO 03</t>
  </si>
  <si>
    <t>Vegetační úpravy</t>
  </si>
  <si>
    <t>{aa7c9792-d258-4ad3-887a-cb6a6a692134}</t>
  </si>
  <si>
    <t>823 2</t>
  </si>
  <si>
    <t>Soupis</t>
  </si>
  <si>
    <t>###NOINSERT###</t>
  </si>
  <si>
    <t>SO 03.1</t>
  </si>
  <si>
    <t>Následná péče 1. rok</t>
  </si>
  <si>
    <t>{e57e16d5-02a7-4392-850b-255db0b61e52}</t>
  </si>
  <si>
    <t>VON</t>
  </si>
  <si>
    <t>Vedlejší a ostatní náklady</t>
  </si>
  <si>
    <t>{d1eaf3ef-5d98-4a81-9772-690ea6d3eefe}</t>
  </si>
  <si>
    <t>KRYCÍ LIST SOUPISU PRACÍ</t>
  </si>
  <si>
    <t>Objekt:</t>
  </si>
  <si>
    <t>SO 01 - Zemní hráz a úpravy v zátopě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</si>
  <si>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</si>
  <si>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</si>
  <si>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</si>
  <si>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</si>
  <si>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</si>
  <si>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</si>
  <si>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</si>
  <si>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</si>
  <si>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</si>
  <si>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</si>
  <si>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</si>
  <si>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</si>
  <si>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</si>
  <si>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</si>
  <si>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</si>
  <si>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</si>
  <si>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</si>
  <si>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</si>
  <si>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</si>
  <si>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</si>
  <si>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</si>
  <si>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</si>
  <si>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</si>
  <si>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</si>
  <si>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</si>
  <si>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</si>
  <si>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</si>
  <si>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do 300 mm</t>
  </si>
  <si>
    <t>kus</t>
  </si>
  <si>
    <t>CS ÚRS 2021 01</t>
  </si>
  <si>
    <t>4</t>
  </si>
  <si>
    <t>-1441755714</t>
  </si>
  <si>
    <t>PP</t>
  </si>
  <si>
    <t>Odstranění stromů s odřezáním kmene a s odvětvením listnatých, průměru kmene přes 100 do 300 mm</t>
  </si>
  <si>
    <t>VV</t>
  </si>
  <si>
    <t>"vícekmenná vrba - viz. Situace C.2." 3,0</t>
  </si>
  <si>
    <t>112111111</t>
  </si>
  <si>
    <t>Spálení větví všech druhů stromů</t>
  </si>
  <si>
    <t>650596717</t>
  </si>
  <si>
    <t>Spálení větví stromů všech druhů stromů o průměru kmene přes 0,10 m na hromadách</t>
  </si>
  <si>
    <t>3</t>
  </si>
  <si>
    <t>112201105</t>
  </si>
  <si>
    <t>Odstranění pařezů D do 1100 mm</t>
  </si>
  <si>
    <t>986244766</t>
  </si>
  <si>
    <t>Odstranění pařezů strojně s jejich vykopáním, vytrháním nebo odstřelením průměru přes 900 do 1100 mm</t>
  </si>
  <si>
    <t>121151123</t>
  </si>
  <si>
    <t>Sejmutí ornice plochy přes 500 m2 tl vrstvy do 200 mm strojně</t>
  </si>
  <si>
    <t>m2</t>
  </si>
  <si>
    <t>861906571</t>
  </si>
  <si>
    <t>Sejmutí ornice strojně při souvislé ploše přes 500 m2, tl. vrstvy do 200 mm</t>
  </si>
  <si>
    <t>"viz. Hmotová tabulka H." 329,7/0,2</t>
  </si>
  <si>
    <t>5</t>
  </si>
  <si>
    <t>125253101</t>
  </si>
  <si>
    <t>Vykopávky melioračních kanálů pro meliorace zemědělské v hornině třídy těžitelnosti I, skupiny 3</t>
  </si>
  <si>
    <t>m3</t>
  </si>
  <si>
    <t>-104767503</t>
  </si>
  <si>
    <t>Vykopávky melioračních kanálů přívodních (závlahových) nebo odpadních pro jakoukoliv šířku kanálu, jeho hloubku a množství vykopávky pro zemědělské meliorace v hornině třídy těžitelnosti I skupiny 3</t>
  </si>
  <si>
    <t>P</t>
  </si>
  <si>
    <t>Poznámka k položce:_x000D_
Zemina bude použita na stavbu přilehlé hráze.</t>
  </si>
  <si>
    <t>"viz. Hmotová tabulka H." 676,9</t>
  </si>
  <si>
    <t>6</t>
  </si>
  <si>
    <t>162201520</t>
  </si>
  <si>
    <t>Vodorovné přemístění pařezů do 1 km D do 1100 mm</t>
  </si>
  <si>
    <t>727459389</t>
  </si>
  <si>
    <t>Vodorovné přemístění větví, kmenů nebo pařezů s naložením, složením a dopravou do 1000 m pařezů kmenů, průměru přes 900 do 1100 mm</t>
  </si>
  <si>
    <t>7</t>
  </si>
  <si>
    <t>162251102</t>
  </si>
  <si>
    <t>Vodorovné přemístění do 50 m výkopku/sypaniny z horniny třídy těžitelnosti I, skupiny 1 až 3</t>
  </si>
  <si>
    <t>-844218759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</si>
  <si>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</si>
  <si>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"ornice na ohumusování zemního koryta a svahů vývaru (SO 02)" 184,0*0,1</t>
  </si>
  <si>
    <t>8</t>
  </si>
  <si>
    <t>162301975</t>
  </si>
  <si>
    <t>Příplatek k vodorovnému přemístění pařezů D 1100 mm ZKD 1 km</t>
  </si>
  <si>
    <t>-2104114441</t>
  </si>
  <si>
    <t>Vodorovné přemístění větví, kmenů nebo pařezů s naložením, složením a dopravou Příplatek k cenám za každých dalších i započatých 1000 m přes 1000 m pařezů kmenů, průměru přes 900 do 1100 mm</t>
  </si>
  <si>
    <t>29*1</t>
  </si>
  <si>
    <t>9</t>
  </si>
  <si>
    <t>162351103</t>
  </si>
  <si>
    <t>Vodorovné přemístění do 500 m výkopku/sypaniny z horniny třídy těžitelnosti I, skupiny 1 až 3</t>
  </si>
  <si>
    <t>-32567800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</si>
  <si>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</si>
  <si>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"ornice na ohumusování " 1757,2*0,1</t>
  </si>
  <si>
    <t>"přebytečná ornice na VC2" 116,4</t>
  </si>
  <si>
    <t>"přebytečná ornice na HC1" 19,2</t>
  </si>
  <si>
    <t>"zemina na hráz (řešeno v cestě VC2)" 450,2</t>
  </si>
  <si>
    <t>10</t>
  </si>
  <si>
    <t>162451106</t>
  </si>
  <si>
    <t>Vodorovné přemístění do 2000 m výkopku/sypaniny z horniny třídy těžitelnosti I, skupiny 1 až 3</t>
  </si>
  <si>
    <t>455324436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</si>
  <si>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</si>
  <si>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"přebytečná zemina" 676,9-450,2</t>
  </si>
  <si>
    <t>11</t>
  </si>
  <si>
    <t>167151111</t>
  </si>
  <si>
    <t>Nakládání výkopku z hornin třídy těžitelnosti I, skupiny 1 až 3 přes 100 m3</t>
  </si>
  <si>
    <t>1499032375</t>
  </si>
  <si>
    <t>Nakládání, skládání a překládání neulehlého výkopku nebo sypaniny strojně nakládání, množství přes 100 m3, z hornin třídy těžitelnosti I, skupiny 1 až 3</t>
  </si>
  <si>
    <t>"přebytečná ornice" 1648,5*0,2-175,7</t>
  </si>
  <si>
    <t>12</t>
  </si>
  <si>
    <t>171209012-R</t>
  </si>
  <si>
    <t>Skládkovné - pařezy</t>
  </si>
  <si>
    <t>t</t>
  </si>
  <si>
    <t>880393024</t>
  </si>
  <si>
    <t>"pařez" 1*1,0</t>
  </si>
  <si>
    <t>13</t>
  </si>
  <si>
    <t>171251101</t>
  </si>
  <si>
    <t>Uložení sypaniny do násypů nezhutněných strojně</t>
  </si>
  <si>
    <t>-1637174099</t>
  </si>
  <si>
    <t>Uložení sypanin do násypů strojně s rozprostřením sypaniny ve vrstvách a s hrubým urovnáním nezhutněných jakékoliv třídy těžitelnosti</t>
  </si>
  <si>
    <t>"přebytečná zemina" 226,7</t>
  </si>
  <si>
    <t>14</t>
  </si>
  <si>
    <t>182151111</t>
  </si>
  <si>
    <t>Svahování v zářezech v hornině třídy těžitelnosti I, skupiny 1 až 3 strojně</t>
  </si>
  <si>
    <t>-881998912</t>
  </si>
  <si>
    <t>Svahování trvalých svahů do projektovaných profilů strojně s potřebným přemístěním výkopku při svahování v zářezech v hornině třídy těžitelnosti I, skupiny 1 až 3</t>
  </si>
  <si>
    <t>"viz. Hmotová tabulka H. (vč. ÚP)" 1570,8+307,1</t>
  </si>
  <si>
    <t>182351133</t>
  </si>
  <si>
    <t>Rozprostření ornice pl přes 500 m2 ve svahu nad 1:5 tl vrstvy do 200 mm strojně</t>
  </si>
  <si>
    <t>-682105378</t>
  </si>
  <si>
    <t>Rozprostření a urovnání ornice ve svahu sklonu přes 1:5 strojně při souvislé ploše přes 500 m2, tl. vrstvy do 200 mm</t>
  </si>
  <si>
    <t>"viz. Hmotová tabulka H." 1757,2</t>
  </si>
  <si>
    <t>Vodorovné konstrukce</t>
  </si>
  <si>
    <t>16</t>
  </si>
  <si>
    <t>457571111</t>
  </si>
  <si>
    <t>Filtrační vrstvy ze štěrkopísku bez zhutnění frakce od 0 až 8 do 0 až 32 mm</t>
  </si>
  <si>
    <t>1579356727</t>
  </si>
  <si>
    <t>Filtrační vrstvy jakékoliv tloušťky a sklonu ze štěrkopísků bez zhutnění, frakce od 0-8 do 0-32 mm</t>
  </si>
  <si>
    <t>Poznámka k položce:_x000D_
ŠP fr. 4-8 mm</t>
  </si>
  <si>
    <t>"dno nádrže - viz. D.1.2.1. + Hmotová tabulka H." 29,7</t>
  </si>
  <si>
    <t>17</t>
  </si>
  <si>
    <t>457572217</t>
  </si>
  <si>
    <t>Filtrační vrstvy z kameniva těženého hrubého se zhutněním frakce 63 až 125 mm</t>
  </si>
  <si>
    <t>1520225918</t>
  </si>
  <si>
    <t>Filtrační vrstvy jakékoliv tloušťky a sklonu z hrubého těženého kameniva se zhutněním do 10 pojezdů/m3, frakce od 63 do 125 mm</t>
  </si>
  <si>
    <t>Poznámka k položce:_x000D_
kamenivo fr. 32-125 mm</t>
  </si>
  <si>
    <t>"dno nádrže - viz. D.1.2.1. + Hmotová tabulka H." 43,1</t>
  </si>
  <si>
    <t>998</t>
  </si>
  <si>
    <t>Přesun hmot</t>
  </si>
  <si>
    <t>18</t>
  </si>
  <si>
    <t>998331011</t>
  </si>
  <si>
    <t>Přesun hmot pro nádrže</t>
  </si>
  <si>
    <t>-1269315940</t>
  </si>
  <si>
    <t>Přesun hmot pro nádrže dopravní vzdálenost do 500 m</t>
  </si>
  <si>
    <t>SO 02 - Výpustný objekt a bezpečnostní přeliv</t>
  </si>
  <si>
    <t xml:space="preserve">    2 - Zakládání</t>
  </si>
  <si>
    <t xml:space="preserve">    3 - Svislé a kompletní konstrukce</t>
  </si>
  <si>
    <t xml:space="preserve">    8 - Trubní vedení</t>
  </si>
  <si>
    <t xml:space="preserve">    9 - Ostatní konstrukce a práce, bourání</t>
  </si>
  <si>
    <t>PSV - Práce a dodávky PSV</t>
  </si>
  <si>
    <t xml:space="preserve">    767 - Konstrukce zámečnické</t>
  </si>
  <si>
    <t xml:space="preserve">    783 - Dokončovací práce - nátěry</t>
  </si>
  <si>
    <t>115101201</t>
  </si>
  <si>
    <t>Čerpání vody na dopravní výšku do 10 m průměrný přítok do 500 l/min</t>
  </si>
  <si>
    <t>hod</t>
  </si>
  <si>
    <t>-1918428956</t>
  </si>
  <si>
    <t>Čerpání vody na dopravní výšku do 10 m s uvažovaným průměrným přítokem do 500 l/min</t>
  </si>
  <si>
    <t>Poznámka k položce:_x000D_
V cenách jsou započteny i náklady na odpadní potrubí v délce do 20 m.</t>
  </si>
  <si>
    <t>1542525999</t>
  </si>
  <si>
    <t>"zemní koryto propojující výp. obj. se stávaj. rybníkem" 16,5*5,6*1,5</t>
  </si>
  <si>
    <t>131251103</t>
  </si>
  <si>
    <t>Hloubení jam nezapažených v hornině třídy těžitelnosti I, skupiny 3 objem do 100 m3 strojně</t>
  </si>
  <si>
    <t>2002700747</t>
  </si>
  <si>
    <t>Hloubení nezapažených jam a zářezů strojně s urovnáním dna do předepsaného profilu a spádu v hornině třídy těžitelnosti I skupiny 3 přes 50 do 100 m3</t>
  </si>
  <si>
    <t>"předpolí požeráku - viz. D.1.2.1 " (2,2*3,5+2*3,55*1,0)*0,4</t>
  </si>
  <si>
    <t>"vývar - viz. D.1.2.1 " 3,3*5,6*1,5+3,0*4,5*0,4</t>
  </si>
  <si>
    <t>"předpolí zajišť. prahu - viz. D.1.2.1." 1,0*2,0*0,6</t>
  </si>
  <si>
    <t>"požerák - viz. D.1.2.1 " 2,6*2,4*1,1</t>
  </si>
  <si>
    <t>"výpustné potrubí - viz. D.1.2.1 " 6,4*2,8*1,2+0,6*0,6/2*2,4</t>
  </si>
  <si>
    <t>132251251</t>
  </si>
  <si>
    <t>Hloubení rýh nezapažených š do 2000 mm v hornině třídy těžitelnosti I, skupiny 3 objem do 20 m3 strojně</t>
  </si>
  <si>
    <t>-1278686404</t>
  </si>
  <si>
    <t>Hloubení nezapažených rýh šířky přes 800 do 2 000 mm strojně s urovnáním dna do předepsaného profilu a spádu v hornině třídy těžitelnosti I skupiny 3 do 20 m3</t>
  </si>
  <si>
    <t>"zajišť. práh - viz. D.1.2.1 " 6,4*1,3*1,3</t>
  </si>
  <si>
    <t>132254201</t>
  </si>
  <si>
    <t>Hloubení zapažených rýh š do 2000 mm v hornině třídy těžitelnosti I, skupiny 3 objem do 20 m3</t>
  </si>
  <si>
    <t>1638212294</t>
  </si>
  <si>
    <t>Hloubení zapažených rýh šířky přes 800 do 2 000 mm strojně s urovnáním dna do předepsaného profilu a spádu v hornině třídy těžitelnosti I skupiny 3 do 20 m3</t>
  </si>
  <si>
    <t>"výtokové čelo - viz. D.1.2.1 " 3,0*2,0*1,9</t>
  </si>
  <si>
    <t>151101101</t>
  </si>
  <si>
    <t>Zřízení příložného pažení a rozepření stěn rýh hl do 2 m</t>
  </si>
  <si>
    <t>-903645589</t>
  </si>
  <si>
    <t>Zřízení pažení a rozepření stěn rýh pro podzemní vedení příložné pro jakoukoliv mezerovitost, hloubky do 2 m</t>
  </si>
  <si>
    <t>"výtokové čelo " 3,0*2*1,9</t>
  </si>
  <si>
    <t>151101111</t>
  </si>
  <si>
    <t>Odstranění příložného pažení a rozepření stěn rýh hl do 2 m</t>
  </si>
  <si>
    <t>-1479055650</t>
  </si>
  <si>
    <t>Odstranění pažení a rozepření stěn rýh pro podzemní vedení s uložením materiálu na vzdálenost do 3 m od kraje výkopu příložné, hloubky do 2 m</t>
  </si>
  <si>
    <t>153191121</t>
  </si>
  <si>
    <t>Zřízení těsnění hradicích stěn ze zhutněné sypaniny</t>
  </si>
  <si>
    <t>1957632645</t>
  </si>
  <si>
    <t>Těsnění hradicích stěn nepropustnou hrázkou ze zhutněné sypaniny při stěně nebo nepropustnou výplní ze zhutněné sypaniny mezi stěnami zřízení</t>
  </si>
  <si>
    <t>"požerák - viz. D.1.2.1 " 0,8*1,14*0,15</t>
  </si>
  <si>
    <t>827609581</t>
  </si>
  <si>
    <t>"přebytečná zemina" 203,5</t>
  </si>
  <si>
    <t>-740458259</t>
  </si>
  <si>
    <t>"přebytečná zemina" 138,6+69,0+10,8+11,4-26,2</t>
  </si>
  <si>
    <t>"jílové těsnění do požeráku" -0,14</t>
  </si>
  <si>
    <t>176215158</t>
  </si>
  <si>
    <t>174151101</t>
  </si>
  <si>
    <t>Zásyp jam, šachet rýh nebo kolem objektů sypaninou se zhutněním</t>
  </si>
  <si>
    <t>745156571</t>
  </si>
  <si>
    <t>Zásyp sypaninou z jakékoliv horniny strojně s uložením výkopku ve vrstvách se zhutněním jam, šachet, rýh nebo kolem objektů v těchto vykopávkách</t>
  </si>
  <si>
    <t>"požerák " 2,6*2,4*1,1-2,0*1,83*1,1</t>
  </si>
  <si>
    <t>"výpustné potrubí " 6,4*1,2*1,2+0,6*0,6/2*0,6</t>
  </si>
  <si>
    <t>"výtokové čelo " 3,0*1,0*1,9</t>
  </si>
  <si>
    <t>"zajišť. práh - viz. D.1.2.1 " 6,4*1,0*1,3</t>
  </si>
  <si>
    <t>-2110813498</t>
  </si>
  <si>
    <t>"zemní koryto propojující výp. obj. se stávaj. rybníkem" 16,5*10,0</t>
  </si>
  <si>
    <t>182351123</t>
  </si>
  <si>
    <t>Rozprostření ornice pl do 500 m2 ve svahu přes 1:5 tl vrstvy do 200 mm strojně</t>
  </si>
  <si>
    <t>-570155124</t>
  </si>
  <si>
    <t>Rozprostření a urovnání ornice ve svahu sklonu přes 1:5 strojně při souvislé ploše přes 100 do 500 m2, tl. vrstvy do 200 mm</t>
  </si>
  <si>
    <t>"vývar s prahem - viz. D.1.2.1 " 3,3*(2,8+2,95)</t>
  </si>
  <si>
    <t>Zakládání</t>
  </si>
  <si>
    <t>273313511</t>
  </si>
  <si>
    <t>Základové desky z betonu tř. C 12/15</t>
  </si>
  <si>
    <t>-1775863981</t>
  </si>
  <si>
    <t>Základy z betonu prostého desky z betonu kamenem neprokládaného tř. C 12/15</t>
  </si>
  <si>
    <t>Poznámka k položce:_x000D_
C 12/15 XA1</t>
  </si>
  <si>
    <t>"prahy bezpečn. přelivu - viz. D.1.2.1." (4,1+4,0+4,15+6,48+3,2)*2*0,4*0,1</t>
  </si>
  <si>
    <t>"základ požeráku - viz. D.1.2.1 " 2,0*1,83*0,1</t>
  </si>
  <si>
    <t>"výpustné potrubí - viz. D.1.2.1 " 6,4*1,81*0,1+0,6*0,6/2*1,81</t>
  </si>
  <si>
    <t>"výtokové čelo - viz. D.1.2.1 " 3,0*1,0*0,1</t>
  </si>
  <si>
    <t>"zajišť. práh - viz. D.1.2.1 " 6,4*0,3*0,1</t>
  </si>
  <si>
    <t>273351121</t>
  </si>
  <si>
    <t>Zřízení bednění základových desek</t>
  </si>
  <si>
    <t>436844598</t>
  </si>
  <si>
    <t>Bednění základů desek zřízení</t>
  </si>
  <si>
    <t>"prahy bezpečn. přelivu " (4,1+4,0+4,15+5,68)*2*2*0,1+(4,0+3,2)*2*0,1</t>
  </si>
  <si>
    <t>"základ požeráku " (2,0+1,83)*2*0,1</t>
  </si>
  <si>
    <t>"výpustné potrubí " 6,4*2*0,1+0,6*0,6/2*2</t>
  </si>
  <si>
    <t>"výtokové čelo " (3,0+1,0)*2*0,1</t>
  </si>
  <si>
    <t>"zajišť. práh " (6,4+0,3)*2*0,1</t>
  </si>
  <si>
    <t>273351122</t>
  </si>
  <si>
    <t>Odstranění bednění základových desek</t>
  </si>
  <si>
    <t>1865487986</t>
  </si>
  <si>
    <t>Bednění základů desek odstranění</t>
  </si>
  <si>
    <t>274322611</t>
  </si>
  <si>
    <t xml:space="preserve">Základové pasy ze ŽB se zvýšenými nároky na prostředí tř. C 30/37 </t>
  </si>
  <si>
    <t>-1604617562</t>
  </si>
  <si>
    <t>Základy z betonu železového (bez výztuže) pasy z betonu se zvýšenými nároky na prostředí tř. C 30/37</t>
  </si>
  <si>
    <t>Poznámka k položce:_x000D_
C 30/37 XC4, XF3</t>
  </si>
  <si>
    <t>"prahy bezpečn. přelivu - viz. D.1.2.1." (4,1+4,0+4,15+6,48+3,2)*2*0,4*1,0</t>
  </si>
  <si>
    <t>"základ požeráku - viz. D.1.2.1 " 2,0*1,83*1,0-(1,2*2+1,23)*0,2*0,6</t>
  </si>
  <si>
    <t>"výtokové čelo - viz. D.1.2.1 " 3,0*(1,0*1,5+0,45*1,15)-3,14*0,4*0,4*0,45</t>
  </si>
  <si>
    <t>"zajišť. práh - viz. D.1.2.1 " 6,4*0,3*1,2</t>
  </si>
  <si>
    <t>19</t>
  </si>
  <si>
    <t>274351121</t>
  </si>
  <si>
    <t>Zřízení bednění základových pasů rovného</t>
  </si>
  <si>
    <t>-1435510587</t>
  </si>
  <si>
    <t>Bednění základů pasů rovné zřízení</t>
  </si>
  <si>
    <t>"prahy bezpečn. přelivu " (4,1+4,0+4,15+5,68)*2*2*1,0+(4,0+3,2)*2*1,0</t>
  </si>
  <si>
    <t>"základ požeráku " (2,0+1,83)*2*1,0</t>
  </si>
  <si>
    <t>"výtokové čelo " (3,0+1,0)*2*1,5+(3,0+0,45)*2*1,15</t>
  </si>
  <si>
    <t>"zajišť. práh " (6,4+0,3)*2*1,2</t>
  </si>
  <si>
    <t>20</t>
  </si>
  <si>
    <t>274351122</t>
  </si>
  <si>
    <t>Odstranění bednění základových pasů rovného</t>
  </si>
  <si>
    <t>-1661401129</t>
  </si>
  <si>
    <t>Bednění základů pasů rovné odstranění</t>
  </si>
  <si>
    <t>274362021</t>
  </si>
  <si>
    <t>Výztuž základových pasů svařovanými sítěmi Kari</t>
  </si>
  <si>
    <t>-1976396196</t>
  </si>
  <si>
    <t>Výztuž základů pasů ze svařovaných sítí z drátů typu KARI</t>
  </si>
  <si>
    <t>"prahy bezpečn. přelivu - viz. D.1.2.1." 122,64*5,4*0,001</t>
  </si>
  <si>
    <t>"základ požeráku+výtok. čelo - viz. D.1.2.1 " 35,55*7,9*0,001</t>
  </si>
  <si>
    <t>"zajišť. práh - viz. D.1.2.1 (odpočet obeton. potrubí) " 49,24*5,4*0,001-0,164</t>
  </si>
  <si>
    <t>Svislé a kompletní konstrukce</t>
  </si>
  <si>
    <t>22</t>
  </si>
  <si>
    <t>321213345</t>
  </si>
  <si>
    <t>Zdivo nadzákladové z lomového kamene vodních staveb obkladní s vyspárováním</t>
  </si>
  <si>
    <t>1960981060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</si>
  <si>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</si>
  <si>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"výtok. čelo - viz. D.1.2.1 " 3,0*0,25*(1,45+0,7)-3,14*0,4*0,4*0,25</t>
  </si>
  <si>
    <t>23</t>
  </si>
  <si>
    <t>321321115</t>
  </si>
  <si>
    <t>Konstrukce vodních staveb ze ŽB mrazuvzdorného tř. C 25/30</t>
  </si>
  <si>
    <t>-2015132060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</si>
  <si>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</si>
  <si>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Poznámka k položce:_x000D_
C 25/30 XC4, XF3</t>
  </si>
  <si>
    <t>"obetonování výpust. potrubí - viz. D.1.2.1" 6,7*(1,53*1,4-3,14*0,4*0,4)</t>
  </si>
  <si>
    <t>"podkl. trámky " 3*2*1,0*0,3*0,3</t>
  </si>
  <si>
    <t>24</t>
  </si>
  <si>
    <t>321351010</t>
  </si>
  <si>
    <t>Bednění konstrukcí vodních staveb rovinné - zřízení</t>
  </si>
  <si>
    <t>1126905458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</si>
  <si>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</si>
  <si>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"obetonování výpust. potrubí " 6,7*1,15*2</t>
  </si>
  <si>
    <t>"podkl. trámky " 3*2*(1,0+0,3)*2*0,3</t>
  </si>
  <si>
    <t>25</t>
  </si>
  <si>
    <t>321352010</t>
  </si>
  <si>
    <t>Bednění konstrukcí vodních staveb rovinné - odstranění</t>
  </si>
  <si>
    <t>-1372387018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</si>
  <si>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</si>
  <si>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26</t>
  </si>
  <si>
    <t>321368211</t>
  </si>
  <si>
    <t>Výztuž železobetonových konstrukcí vodních staveb ze svařovaných sítí</t>
  </si>
  <si>
    <t>415154523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</si>
  <si>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</si>
  <si>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"obetonování výpust. potrubí - viz. D.1.2.1" 6,6*4,6*5,4*0,001</t>
  </si>
  <si>
    <t>"podkl. trámky " 3*2*0,9*0,2*7,9*0,001</t>
  </si>
  <si>
    <t>27</t>
  </si>
  <si>
    <t>328999001-R</t>
  </si>
  <si>
    <t>M+D Prefabrikovaného požeráku vč. vystrojení a uzamykatelného pozinkovaného poklopu</t>
  </si>
  <si>
    <t>m</t>
  </si>
  <si>
    <t>-1542518706</t>
  </si>
  <si>
    <t>Poznámka k položce:_x000D_
Součástí požeráku je i škrtící profil DN 500, vodicí drážky dluží a žebřík. Výška požeráku nad základem 1,6 m + do základu 0,6 m.</t>
  </si>
  <si>
    <t>"viz. D.1.2.1 " 2,2</t>
  </si>
  <si>
    <t>28</t>
  </si>
  <si>
    <t>462511270</t>
  </si>
  <si>
    <t>Zához z lomového kamene bez proštěrkování z terénu hmotnost do 200 kg</t>
  </si>
  <si>
    <t>575927362</t>
  </si>
  <si>
    <t>Zához z lomového kamene neupraveného záhozového bez proštěrkování z terénu, hmotnosti jednotlivých kamenů do 200 kg</t>
  </si>
  <si>
    <t>"vývar - viz. D.1.2.1 " 3,0*4,5*0,4</t>
  </si>
  <si>
    <t>29</t>
  </si>
  <si>
    <t>462512270</t>
  </si>
  <si>
    <t>Zához z lomového kamene s proštěrkováním z terénu hmotnost do 200 kg</t>
  </si>
  <si>
    <t>1424315479</t>
  </si>
  <si>
    <t>Zához z lomového kamene neupraveného záhozového s proštěrkováním z terénu, hmotnosti jednotlivých kamenů do 200 kg</t>
  </si>
  <si>
    <t>Poznámka k položce:_x000D_
proštěrkování kamenivem fr. 32/125 mm</t>
  </si>
  <si>
    <t>30</t>
  </si>
  <si>
    <t>462519002</t>
  </si>
  <si>
    <t>Příplatek za urovnání ploch záhozu z lomového kamene hmotnost do 200 kg</t>
  </si>
  <si>
    <t>-1787938450</t>
  </si>
  <si>
    <t>Zához z lomového kamene neupraveného záhozového Příplatek k cenám za urovnání viditelných ploch záhozu z kamene, hmotnosti jednotlivých kamenů do 200 kg</t>
  </si>
  <si>
    <t>"předpolí požeráku - viz. D.1.2.1 " 2,2*3,5+2*3,55*1,0</t>
  </si>
  <si>
    <t>"vývar - viz. D.1.2.1 " 3,0*4,5</t>
  </si>
  <si>
    <t>31</t>
  </si>
  <si>
    <t>463212111</t>
  </si>
  <si>
    <t>Rovnanina z lomového kamene upraveného s vyklínováním spár úlomky kamene</t>
  </si>
  <si>
    <t>-1162383968</t>
  </si>
  <si>
    <t>Rovnanina z lomového kamene upraveného, tříděného jakékoliv tloušťky rovnaniny s vyklínováním spár a dutin úlomky kamene</t>
  </si>
  <si>
    <t>"bezpečn. přeliv - viz. D.1.2.1." (5,68*3,2+4,5*4,0*2)*0,4</t>
  </si>
  <si>
    <t>32</t>
  </si>
  <si>
    <t>463212191</t>
  </si>
  <si>
    <t>Příplatek za vypracováni líce rovnaniny</t>
  </si>
  <si>
    <t>1681846645</t>
  </si>
  <si>
    <t>Rovnanina z lomového kamene upraveného, tříděného Příplatek k cenám za vypracování líce</t>
  </si>
  <si>
    <t>"bezpečn. přeliv" 5,68*3,2+4,5*4,0*2</t>
  </si>
  <si>
    <t>33</t>
  </si>
  <si>
    <t>465513227</t>
  </si>
  <si>
    <t>Dlažba z lomového kamene na cementovou maltu s vyspárováním tl 250 mm pro hráze</t>
  </si>
  <si>
    <t>-299339188</t>
  </si>
  <si>
    <t>Dlažba z lomového kamene lomařsky upraveného na cementovou maltu, s vyspárováním cementovou maltou, tl. kamene 250 mm</t>
  </si>
  <si>
    <t>"dno požeráku - viz. D.1.2.1 " 1,2*0,8+0,3*1,3</t>
  </si>
  <si>
    <t>Trubní vedení</t>
  </si>
  <si>
    <t>34</t>
  </si>
  <si>
    <t>822442111</t>
  </si>
  <si>
    <t>Montáž potrubí z trub TZH s integrovaným těsněním otevřený výkop sklon do 20 % DN 600</t>
  </si>
  <si>
    <t>1861325160</t>
  </si>
  <si>
    <t>Montáž potrubí z trub železobetonových hrdlových v otevřeném výkopu ve sklonu do 20 % s integrovaným těsněním DN 600</t>
  </si>
  <si>
    <t>"výpustné potrubí - viz. D.1.2.1 " 7,5</t>
  </si>
  <si>
    <t>35</t>
  </si>
  <si>
    <t>M</t>
  </si>
  <si>
    <t>59222001</t>
  </si>
  <si>
    <t>trouba ŽB hrdlová DN 600</t>
  </si>
  <si>
    <t>1432810242</t>
  </si>
  <si>
    <t>Ostatní konstrukce a práce, bourání</t>
  </si>
  <si>
    <t>36</t>
  </si>
  <si>
    <t>931626212</t>
  </si>
  <si>
    <t>Úprava dilatační spáry těžkými asfaltovými pásy</t>
  </si>
  <si>
    <t>-263632123</t>
  </si>
  <si>
    <t>Úprava dilatační spáry konstrukcí z prostého nebo železového betonu asfaltová úprava těžkými asfaltovými pásy</t>
  </si>
  <si>
    <t>"požerák/výpust. potrubí " 1,23*1,5+0,3*1,81</t>
  </si>
  <si>
    <t>"výtok. čelo/potrubí - viz. D.1.2.1 " 1,81*1,5</t>
  </si>
  <si>
    <t>37</t>
  </si>
  <si>
    <t>931994101</t>
  </si>
  <si>
    <t>Těsnění pracovní spáry betonové konstrukce povrchovým těsnicím pásem</t>
  </si>
  <si>
    <t>1619458850</t>
  </si>
  <si>
    <t>Těsnění spáry betonové konstrukce pásy, profily, tmely těsnicím pásem povrchovým, spáry pracovní</t>
  </si>
  <si>
    <t>"výpustné potrubí - viz. D.1.2.1 " 6,4*2+1,81</t>
  </si>
  <si>
    <t>"požerák - viz. D.1.2.1 " 1,4*2+0,83</t>
  </si>
  <si>
    <t>"výtok. čelo" 3,0*2</t>
  </si>
  <si>
    <t>38</t>
  </si>
  <si>
    <t>931994106</t>
  </si>
  <si>
    <t>Těsnění dilatační spáry betonové konstrukce vnitřním těsnicím pásem</t>
  </si>
  <si>
    <t>-1886440645</t>
  </si>
  <si>
    <t>Těsnění spáry betonové konstrukce pásy, profily, tmely těsnicím pásem vnitřním, spáry dilatační</t>
  </si>
  <si>
    <t>"prahy bezpečn. přelivu - viz. D.1.2.1." 2*4*0,4*1,0</t>
  </si>
  <si>
    <t>"výtok. čelo/potrubí - viz. D.1.2.1 " 5,81</t>
  </si>
  <si>
    <t>39</t>
  </si>
  <si>
    <t>931994111</t>
  </si>
  <si>
    <t>Těsnění styčné spáry u prefa dílců bobtnajícím profilem</t>
  </si>
  <si>
    <t>-1981479816</t>
  </si>
  <si>
    <t>Těsnění spáry betonové konstrukce pásy, profily, tmely profilem, spáry styčné u prefa dílců bobtnajícím</t>
  </si>
  <si>
    <t>"požerák/výpust. potrubí " 4,0*2</t>
  </si>
  <si>
    <t>40</t>
  </si>
  <si>
    <t>931994142</t>
  </si>
  <si>
    <t>Těsnění dilatační spáry betonové konstrukce polyuretanovým tmelem do pl 4,0 cm2</t>
  </si>
  <si>
    <t>388570646</t>
  </si>
  <si>
    <t>Těsnění spáry betonové konstrukce pásy, profily, tmely tmelem polyuretanovým spáry dilatační do 4,0 cm2</t>
  </si>
  <si>
    <t>"prahy bezpečn. přelivu - viz. D.1.2.1." 2*4*2,4</t>
  </si>
  <si>
    <t>41</t>
  </si>
  <si>
    <t>934956124</t>
  </si>
  <si>
    <t>Hradítka z dubového dřeva tl 50 mm</t>
  </si>
  <si>
    <t>-442777893</t>
  </si>
  <si>
    <t>Přepadová a ochranná zařízení nádrží dřevěná hradítka (dluže požeráku) š.150 mm, bez nátěru, s potřebným kováním z dubového dřeva, tl. 50 mm</t>
  </si>
  <si>
    <t>"požerák - viz. D.1.2.1 " (0,84+0,85)*1,14+0,87*0,4</t>
  </si>
  <si>
    <t>42</t>
  </si>
  <si>
    <t>936501111</t>
  </si>
  <si>
    <t>Limnigrafická lať</t>
  </si>
  <si>
    <t>1220845574</t>
  </si>
  <si>
    <t>Limnigrafická lať osazená v jakémkoliv sklonu</t>
  </si>
  <si>
    <t>43</t>
  </si>
  <si>
    <t>941111121</t>
  </si>
  <si>
    <t>Montáž lešení řadového trubkového lehkého s podlahami zatížení do 200 kg/m2 š do 1,2 m v do 10 m</t>
  </si>
  <si>
    <t>-209471999</t>
  </si>
  <si>
    <t>Montáž lešení řadového trubkového lehkého pracovního s podlahami s provozním zatížením tř. 3 do 200 kg/m2 šířky tř. W09 přes 0,9 do 1,2 m, výšky do 10 m</t>
  </si>
  <si>
    <t>"výtok. čelo - viz. D.1.2.1 " 5,0*1,7</t>
  </si>
  <si>
    <t>44</t>
  </si>
  <si>
    <t>941111221</t>
  </si>
  <si>
    <t>Příplatek k lešení řadovému trubkovému lehkému s podlahami š 1,2 m v 10 m za první a ZKD den použití</t>
  </si>
  <si>
    <t>-333468816</t>
  </si>
  <si>
    <t>Montáž lešení řadového trubkového lehkého pracovního s podlahami s provozním zatížením tř. 3 do 200 kg/m2 Příplatek za první a každý další den použití lešení k ceně -1121</t>
  </si>
  <si>
    <t>7*8,5</t>
  </si>
  <si>
    <t>45</t>
  </si>
  <si>
    <t>941111821</t>
  </si>
  <si>
    <t>Demontáž lešení řadového trubkového lehkého s podlahami zatížení do 200 kg/m2 š do 1,2 m v do 10 m</t>
  </si>
  <si>
    <t>1772018011</t>
  </si>
  <si>
    <t>Demontáž lešení řadového trubkového lehkého pracovního s podlahami s provozním zatížením tř. 3 do 200 kg/m2 šířky tř. W09 přes 0,9 do 1,2 m, výšky do 10 m</t>
  </si>
  <si>
    <t>46</t>
  </si>
  <si>
    <t>998324011</t>
  </si>
  <si>
    <t>Přesun hmot pro objekty související se sypanými hrázemi a vodní elektrárny</t>
  </si>
  <si>
    <t>-76086404</t>
  </si>
  <si>
    <t>Přesun hmot pro objekty budované v souvislosti se sypanými hrázemi a vodní elektrárny dopravní vzdálenost do 500 m</t>
  </si>
  <si>
    <t>PSV</t>
  </si>
  <si>
    <t>Práce a dodávky PSV</t>
  </si>
  <si>
    <t>767</t>
  </si>
  <si>
    <t>Konstrukce zámečnické</t>
  </si>
  <si>
    <t>47</t>
  </si>
  <si>
    <t>767995114</t>
  </si>
  <si>
    <t>Montáž atypických zámečnických konstrukcí hmotnosti do 50 kg</t>
  </si>
  <si>
    <t>kg</t>
  </si>
  <si>
    <t>312081678</t>
  </si>
  <si>
    <t>Montáž ostatních atypických zámečnických konstrukcí hmotnosti přes 20 do 50 kg</t>
  </si>
  <si>
    <t>"česle - viz. TZ D.1" (1,0+0,87)*2*2,09+11*1,0*1,88</t>
  </si>
  <si>
    <t>48</t>
  </si>
  <si>
    <t>55399101-R</t>
  </si>
  <si>
    <t>Ocelové česle 0,87 x 1,0 m žárově pozinkované</t>
  </si>
  <si>
    <t>-602262273</t>
  </si>
  <si>
    <t>49</t>
  </si>
  <si>
    <t>998767101</t>
  </si>
  <si>
    <t>Přesun hmot tonážní pro zámečnické konstrukce v objektech v do 6 m</t>
  </si>
  <si>
    <t>-2058345946</t>
  </si>
  <si>
    <t>Přesun hmot pro zámečnické konstrukce stanovený z hmotnosti přesunovaného materiálu vodorovná dopravní vzdálenost do 50 m v objektech výšky do 6 m</t>
  </si>
  <si>
    <t>783</t>
  </si>
  <si>
    <t>Dokončovací práce - nátěry</t>
  </si>
  <si>
    <t>50</t>
  </si>
  <si>
    <t>783999001-R</t>
  </si>
  <si>
    <t>Ochranný nátěr beton. konstr. ve styku se zeminou dvojnásobný (jílové mléko)</t>
  </si>
  <si>
    <t>-1030580187</t>
  </si>
  <si>
    <t xml:space="preserve">Ochranný nátěr beton. konstr. ve styku se zeminou dvojnásobný (jílové mléko)
</t>
  </si>
  <si>
    <t>"prahy bezpečn. přelivu " (4,1+4,0+4,15+5,68)*2*2*0,6+(4,0+3,2)*2*0,6</t>
  </si>
  <si>
    <t>"výtokové čelo " (3,0+1,0)*2*1,5-3,0*1,0+(3,0+2*0,45)*1,15</t>
  </si>
  <si>
    <t>"požerák " (2,0+1,83)*2*1,0+1,4*1,1*2+1,23*1,4-1,5*1,3</t>
  </si>
  <si>
    <t>"obetonování výpust. potrubí " 5,7*4,0</t>
  </si>
  <si>
    <t>SO 03 - Vegetační úpravy</t>
  </si>
  <si>
    <t>111151232</t>
  </si>
  <si>
    <t>Pokosení trávníku lučního plochy do 10000 m2 ve svahu do 1:2</t>
  </si>
  <si>
    <t>1237991787</t>
  </si>
  <si>
    <t>Pokosení trávníku při souvislé ploše přes 1000 do 10000 m2 lučního na svahu přes 1:5 do 1:2</t>
  </si>
  <si>
    <t>Poznámka k položce:_x000D_
6-8 týdnů po výsevu bude provedena 1. odplevelovací seč._x000D_
Biomasa bude použita k mulčování vysázených sazenic.</t>
  </si>
  <si>
    <t>"zátopa, hráz - viz. Hmotová tabulka H." 1757,2</t>
  </si>
  <si>
    <t>"zemní koryto s vývarem (SO 02)" 184,0</t>
  </si>
  <si>
    <t>131111323</t>
  </si>
  <si>
    <t>Vrtání jamek pro plotové sloupky D do 300 mm - ručně s mechanickým vrtákem</t>
  </si>
  <si>
    <t>1934340312</t>
  </si>
  <si>
    <t>Vrtání jamek ručně mechanickým vrtákem průměru přes 200 do 300 mm</t>
  </si>
  <si>
    <t>"kůly (trvalá stabilizace hranic pozemků) - viz. TZ D.1." 9*0,6</t>
  </si>
  <si>
    <t>181451122</t>
  </si>
  <si>
    <t>Založení lučního trávníku výsevem plochy přes 1000 m2 ve svahu do 1:2</t>
  </si>
  <si>
    <t>-2066178677</t>
  </si>
  <si>
    <t>Založení trávníku na půdě předem připravené plochy přes 1000 m2 výsevem včetně utažení lučního na svahu přes 1:5 do 1:2</t>
  </si>
  <si>
    <t>00599009-R</t>
  </si>
  <si>
    <t>Protierozní travní směs</t>
  </si>
  <si>
    <t>-505584419</t>
  </si>
  <si>
    <t>Poznámka k položce:_x000D_
jílek mnohokvětý (Lolium multiflorum) 10 %_x000D_
jílek vytrvalý 2n (Lolium perenne) 30 %_x000D_
kostřava červená dlouze výběžkatá (Festuca rubra rubra) 10 %_x000D_
kostřava červená krátce výběžkatá (Festuca rubra trichophylla) 15 %_x000D_
kostřava rákosovitá (Festuca arundinacea) 25 %_x000D_
lipnice luční (Poa pratensis) 10 %_x000D_
Před výsevem bude provedeno dodatečné přimíchání 2 % štírovníku růžkatého (Lotus corniculatus), 2 % úročníku bolhoje (Anthyllis vulneraria) a 5 % jetele plazivého (Trifolium repens) do výsevku.</t>
  </si>
  <si>
    <t>"45 kg/ha" 1941,2*0,0045*1,03</t>
  </si>
  <si>
    <t>183101114</t>
  </si>
  <si>
    <t>Hloubení jamek bez výměny půdy zeminy tř 1 až 4 objem do 0,125 m3 v rovině a svahu do 1:5</t>
  </si>
  <si>
    <t>-307330226</t>
  </si>
  <si>
    <t>Hloubení jamek pro vysazování rostlin v zemině tř.1 až 4 bez výměny půdy v rovině nebo na svahu do 1:5, objemu přes 0,05 do 0,125 m3</t>
  </si>
  <si>
    <t>"stromy - viz. TZ D.1" 56,0</t>
  </si>
  <si>
    <t>183111114</t>
  </si>
  <si>
    <t>Hloubení jamek bez výměny půdy zeminy tř 1 až 4 objem do 0,02 m3 v rovině a svahu do 1:5</t>
  </si>
  <si>
    <t>688425301</t>
  </si>
  <si>
    <t>Hloubení jamek pro vysazování rostlin v zemině tř.1 až 4 bez výměny půdy v rovině nebo na svahu do 1:5, objemu přes 0,01 do 0,02 m3</t>
  </si>
  <si>
    <t>"keře - viz. TZ D.1" 99,0</t>
  </si>
  <si>
    <t>184102111</t>
  </si>
  <si>
    <t>Výsadba dřeviny s balem D do 0,2 m do jamky se zalitím v rovině a svahu do 1:5</t>
  </si>
  <si>
    <t>-1967963583</t>
  </si>
  <si>
    <t>Výsadba dřeviny s balem do předem vyhloubené jamky se zalitím v rovině nebo na svahu do 1:5, při průměru balu přes 100 do 200 mm</t>
  </si>
  <si>
    <t>02699002-R</t>
  </si>
  <si>
    <t>Dodávka keřů krytokořenných, vícevýhonových v. 60-80 cm</t>
  </si>
  <si>
    <t>ks</t>
  </si>
  <si>
    <t>1547853828</t>
  </si>
  <si>
    <t>184102112</t>
  </si>
  <si>
    <t>Výsadba dřeviny s balem D do 0,3 m do jamky se zalitím v rovině a svahu do 1:5</t>
  </si>
  <si>
    <t>-1268690606</t>
  </si>
  <si>
    <t>Výsadba dřeviny s balem do předem vyhloubené jamky se zalitím v rovině nebo na svahu do 1:5, při průměru balu přes 200 do 300 mm</t>
  </si>
  <si>
    <t>02699005-R</t>
  </si>
  <si>
    <t>Dodávka stromků krytokořenných VK, OK 8-10 cm se zapěstovanou korunkou min. v. 2,0 m</t>
  </si>
  <si>
    <t>1608844019</t>
  </si>
  <si>
    <t>Poznámka k položce:_x000D_
okrasné stromy - 29 ks, ovocné stromy - 27 ks</t>
  </si>
  <si>
    <t>184215133</t>
  </si>
  <si>
    <t>Ukotvení kmene dřevin třemi kůly D do 0,1 m délky do 3 m</t>
  </si>
  <si>
    <t>1205343092</t>
  </si>
  <si>
    <t>Ukotvení dřeviny kůly třemi kůly, délky přes 2 do 3 m</t>
  </si>
  <si>
    <t>60599003-R</t>
  </si>
  <si>
    <t>Kůl vyvazovací akátový D 6 cm, dl. 250 cm odkorněný</t>
  </si>
  <si>
    <t>920233768</t>
  </si>
  <si>
    <t>Poznámka k položce:_x000D_
lze nahradit dubovým dřevem</t>
  </si>
  <si>
    <t>56*3*1,01</t>
  </si>
  <si>
    <t>60599004-R</t>
  </si>
  <si>
    <t>Příčka spojovací ke kůlům akátová 50 x 8 cm</t>
  </si>
  <si>
    <t>1039647129</t>
  </si>
  <si>
    <t>184801121</t>
  </si>
  <si>
    <t>Ošetřování vysazených dřevin soliterních v rovině a svahu do 1:5</t>
  </si>
  <si>
    <t>587215453</t>
  </si>
  <si>
    <t>Ošetření vysazených dřevin solitérních v rovině nebo na svahu do 1:5</t>
  </si>
  <si>
    <t>Poznámka k položce:_x000D_
Ceny jsou určeny pouze pro jednorázové ošetření během výsadby.</t>
  </si>
  <si>
    <t>99+56</t>
  </si>
  <si>
    <t>184808211</t>
  </si>
  <si>
    <t>Ochrana sazenic proti škodám zvěří nátěrem nebo postřikem</t>
  </si>
  <si>
    <t>-279242729</t>
  </si>
  <si>
    <t>Ochrana sazenic proti škodám zvěří nátěrem nebo postřikem ochranným prostředkem</t>
  </si>
  <si>
    <t>00599010-R</t>
  </si>
  <si>
    <t>Repelent 5kg/1000 sazenic</t>
  </si>
  <si>
    <t>717599285</t>
  </si>
  <si>
    <t>5*0,099*1,05</t>
  </si>
  <si>
    <t>184813121</t>
  </si>
  <si>
    <t>Ochrana dřevin před okusem mechanicky pletivem v rovině a svahu do 1:5</t>
  </si>
  <si>
    <t>-1824700058</t>
  </si>
  <si>
    <t>Ochrana dřevin před okusem zvěří mechanicky v rovině nebo ve svahu do 1:5, pletivem, výšky do 2 m</t>
  </si>
  <si>
    <t>184851111</t>
  </si>
  <si>
    <t>Hnojení roztokem hnojiva v rovině a svahu do 1:2</t>
  </si>
  <si>
    <t>-1898275565</t>
  </si>
  <si>
    <t>Hnojení roztokem hnojiva v rovině nebo na svahu do 1:5</t>
  </si>
  <si>
    <t xml:space="preserve">Poznámka k položce:_x000D_
V cenách jsou započteny i náklady na dovoz vody do vzdálenosti 10 km. </t>
  </si>
  <si>
    <t>"viz. TZ D.1" (26+30)*0,020</t>
  </si>
  <si>
    <t>00599005-R</t>
  </si>
  <si>
    <t>Granulovaný přípravek s obsahem mykorhizních hub (pro javory, švestky, třešně)</t>
  </si>
  <si>
    <t>1850833019</t>
  </si>
  <si>
    <t>Poznámka k položce:_x000D_
Přípravek založený na využití skvělých vlastností mykorhizních hub.</t>
  </si>
  <si>
    <t>"viz. TZ D.1 - 80 g/ks" 30*0,080</t>
  </si>
  <si>
    <t>00599006-R</t>
  </si>
  <si>
    <t>Granulovaný přípravek s obsahem mykorhizních hub (pro duby, lípy, habry, břízy)</t>
  </si>
  <si>
    <t>-2129150554</t>
  </si>
  <si>
    <t xml:space="preserve">Poznámka k položce:_x000D_
Přípravek založený na využití skvělých vlastností mykorhizních hub. </t>
  </si>
  <si>
    <t>"viz. TZ D.1 - 30 g/ks" 26*0,030</t>
  </si>
  <si>
    <t>184911431</t>
  </si>
  <si>
    <t>Mulčování rostlin kůrou tl. do 0,15 m v rovině a svahu do 1:5</t>
  </si>
  <si>
    <t>-729668978</t>
  </si>
  <si>
    <t>Mulčování vysazených rostlin mulčovací kůrou, tl. přes 100 do 150 mm v rovině nebo na svahu do 1:5</t>
  </si>
  <si>
    <t>Poznámka k položce:_x000D_
K mulčování bude použita biomasa z pokoseného travního porostu.</t>
  </si>
  <si>
    <t>"viz. TZ D.1 - 0,5 m2/ks" (56+99)*0,5</t>
  </si>
  <si>
    <t>184999002-R</t>
  </si>
  <si>
    <t>Rozprostření hydrogelu k sazenici</t>
  </si>
  <si>
    <t>-1696398679</t>
  </si>
  <si>
    <t>00599011-R</t>
  </si>
  <si>
    <t xml:space="preserve">Hydrogel </t>
  </si>
  <si>
    <t>879023697</t>
  </si>
  <si>
    <t>Poznámka k položce:_x000D_
Práškový koncentrát po nabobtnání zadržuje vlhkost v půdě.</t>
  </si>
  <si>
    <t>"stromy - 180 g/ks" 56*0,180</t>
  </si>
  <si>
    <t>185804311</t>
  </si>
  <si>
    <t>Zalití rostlin vodou plocha do 20 m2</t>
  </si>
  <si>
    <t>1474494505</t>
  </si>
  <si>
    <t>Zalití rostlin vodou plochy záhonů jednotlivě do 20 m2</t>
  </si>
  <si>
    <t>"keře - viz. TZ D.1" 99*0,020</t>
  </si>
  <si>
    <t>"stromy - viz. TZ D.1" 56*0,100</t>
  </si>
  <si>
    <t>185851121</t>
  </si>
  <si>
    <t>Dovoz vody pro zálivku rostlin za vzdálenost do 1000 m</t>
  </si>
  <si>
    <t>-1537115409</t>
  </si>
  <si>
    <t>Dovoz vody pro zálivku rostlin na vzdálenost do 1000 m</t>
  </si>
  <si>
    <t>185851129</t>
  </si>
  <si>
    <t>Příplatek k dovozu vody pro zálivku rostlin do 1000 m ZKD 1000 m</t>
  </si>
  <si>
    <t>-1891005892</t>
  </si>
  <si>
    <t>Dovoz vody pro zálivku rostlin Příplatek k ceně za každých dalších i započatých 1000 m</t>
  </si>
  <si>
    <t>5*7,58</t>
  </si>
  <si>
    <t>08211321</t>
  </si>
  <si>
    <t>voda pitná pro ostatní odběratele</t>
  </si>
  <si>
    <t>-1342799423</t>
  </si>
  <si>
    <t>338950143</t>
  </si>
  <si>
    <t>Osazení kůlů jednotlivě ve svahu do 1:5 se zadusáním do zeminy výška kůlu nad zemí do 1,5 m</t>
  </si>
  <si>
    <t>-1426052192</t>
  </si>
  <si>
    <t>Osazení dřevěných kůlových konstrukcí svislých Příplatek k cenám jednotlivých kůlů do jam se zadusáním do zeminy, výšky kůlů nad terénem přes 1,0 do 1,5 m</t>
  </si>
  <si>
    <t>"kůly (trvalá stabilizace hranic pozemků) - viz. TZ D.1." 9,0</t>
  </si>
  <si>
    <t>60599005-R</t>
  </si>
  <si>
    <t>Kůl akátový D 20 cm, dl. 2 m odkorněný</t>
  </si>
  <si>
    <t>2109757740</t>
  </si>
  <si>
    <t>936990003-R</t>
  </si>
  <si>
    <t xml:space="preserve">Plastový mezník vč. osazení </t>
  </si>
  <si>
    <t>1955731730</t>
  </si>
  <si>
    <t>"viz. TZ D.1" 20,0</t>
  </si>
  <si>
    <t>998231311</t>
  </si>
  <si>
    <t>Přesun hmot pro sadovnické a krajinářské úpravy vodorovně do 5000 m</t>
  </si>
  <si>
    <t>2108924137</t>
  </si>
  <si>
    <t>Přesun hmot pro sadovnické a krajinářské úpravy - strojně dopravní vzdálenost do 5000 m</t>
  </si>
  <si>
    <t>Soupis:</t>
  </si>
  <si>
    <t>SO 03.1 - Následná péče 1. rok</t>
  </si>
  <si>
    <t>-55927608</t>
  </si>
  <si>
    <t>Poznámka k položce:_x000D_
Biomasa bude použita k mulčování vysázených sazenic.</t>
  </si>
  <si>
    <t>4*1941,2</t>
  </si>
  <si>
    <t>184999001-R</t>
  </si>
  <si>
    <t>Kontrola ochrany proti okusu, zdravotního stavu výsadeb, oprava úvazku v rozahu dle PD</t>
  </si>
  <si>
    <t>1204920933</t>
  </si>
  <si>
    <t>(56+99)*2</t>
  </si>
  <si>
    <t>-896306810</t>
  </si>
  <si>
    <t>"keře - viz. TZ D.1" 2*99</t>
  </si>
  <si>
    <t>140230943</t>
  </si>
  <si>
    <t>5,0*0,198*1,05</t>
  </si>
  <si>
    <t>882572933</t>
  </si>
  <si>
    <t>184999004-R</t>
  </si>
  <si>
    <t>Náhradní výsadba keřů</t>
  </si>
  <si>
    <t>1169236032</t>
  </si>
  <si>
    <t>"předpokládaný úhyn 10%" 10,0</t>
  </si>
  <si>
    <t>184999006-R</t>
  </si>
  <si>
    <t>Náhradní výsadba vzrostlých stromů</t>
  </si>
  <si>
    <t>-2070086748</t>
  </si>
  <si>
    <t>"předpokládaný úhyn 10%" 6,0</t>
  </si>
  <si>
    <t>-82410150</t>
  </si>
  <si>
    <t>"keře - viz. TZ D.1" 3*99*0,020</t>
  </si>
  <si>
    <t>"stromy - viz. TZ D.1" 3*56*0,100</t>
  </si>
  <si>
    <t>-1743987394</t>
  </si>
  <si>
    <t>1896403235</t>
  </si>
  <si>
    <t>5*22,74</t>
  </si>
  <si>
    <t>-1975044868</t>
  </si>
  <si>
    <t>-487810021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</si>
  <si>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</si>
  <si>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</si>
  <si>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</si>
  <si>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</si>
  <si>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</si>
  <si>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</si>
  <si>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</si>
  <si>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</si>
  <si>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</si>
  <si>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</si>
  <si>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</si>
  <si>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</si>
  <si>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</si>
  <si>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
</t>
  </si>
  <si>
    <t>VRN9</t>
  </si>
  <si>
    <t>Ostatní náklady</t>
  </si>
  <si>
    <t>090001000</t>
  </si>
  <si>
    <t>Geodetické vytýčení před zahájením realizace 
stavebních prací</t>
  </si>
  <si>
    <t>-756545237</t>
  </si>
  <si>
    <t>Poznámka k položce:_x000D_
Geodetické vytýčení pozemků pro stavbu před zahájením provádění díla a vytýčení stavby._x000D_
(průleh dl. 383 m vč. zátopy a výsadby)</t>
  </si>
  <si>
    <t>091003000</t>
  </si>
  <si>
    <t>Geodetické práce po výstavbě vč. případného geometrického plánu</t>
  </si>
  <si>
    <t>-1902243394</t>
  </si>
  <si>
    <t>Poznámka k položce:_x000D_
Geodetické zaměření skutečně provedeného díla vč. případných geometrických plánů pro kolaudační řízení, případné majetkové vypořádání a zápis díla do KN.
 Zaměření a určení výšky nového kamenného mezníku._x000D_
(zahrnuje rovněž vypracování geometrických plánů pro zápis služebnosti rozlivu do KN)._x000D_
3x v grafické (tištěné) podobě a 1x v digitálním vyhotovení, GP v patřičných počtech pro zápis do KN.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</si>
  <si>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</si>
  <si>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</si>
  <si>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</si>
  <si>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3x v grafické (tištěné) podobě a 1x v digitálním vyhotovení (bude požadováno pouze v případě změn).
_x000D_
</t>
  </si>
  <si>
    <t>091304000</t>
  </si>
  <si>
    <t>Publicita projektu - informační tabule</t>
  </si>
  <si>
    <t>2593415</t>
  </si>
  <si>
    <t>Poznámka k položce:_x000D_
Zhotovení a instalace prezentační cedule
 nejpozději do jednoho měsíce od převzetí staveniště na místě realizace (dočasná) a následná instalace prezentační cedule po dokončení stavby (trvalá).</t>
  </si>
  <si>
    <t>091304000.1</t>
  </si>
  <si>
    <t>Monitoring průběhu výstavby</t>
  </si>
  <si>
    <t>-223851992</t>
  </si>
  <si>
    <t>Poznámka k položce:_x000D_
Zajištění fotodokumentace všech objektů a ploch dotčených stavbou (vč. příjezdových a odstavných ploch) před započetím stavebních prací.
 Zajištění fotodokumentace veškerých konstrukcí, které budou v průběhu výstavby skryty nebo zakryty.</t>
  </si>
  <si>
    <t>091805000</t>
  </si>
  <si>
    <t xml:space="preserve">Zkoušky, atesty a revize podle ČSN a případných jiných právních nebo technických předpisů
</t>
  </si>
  <si>
    <t>1835730631</t>
  </si>
  <si>
    <t>Zkoušky, atesty a revize podle ČSN a případných jiných právních nebo technických předpisů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</si>
  <si>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předepsaané kvality a předepsaných technických parametrů díla.</t>
  </si>
  <si>
    <t>091604001</t>
  </si>
  <si>
    <t>Zpracování havarijního plánu</t>
  </si>
  <si>
    <t>761692867</t>
  </si>
  <si>
    <t>091604002</t>
  </si>
  <si>
    <t>Zpracování povodňového plánu</t>
  </si>
  <si>
    <t>1178216456</t>
  </si>
  <si>
    <t>091806000</t>
  </si>
  <si>
    <t>Zajištění všech nezbytných průzkumů nutných pro řádné provádění a dokončení díla</t>
  </si>
  <si>
    <t>-350089836</t>
  </si>
  <si>
    <t>Poznámka k položce:_x000D_
- záchranný archeologický výzkum vč. dokladu ke kolaudaci (dle zákona č. 20/1987 provedený organizací s oprávněním k provedení archeologického výzkumu)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</si>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</sst>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2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2" t="s">
        <v>14</v>
      </c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21"/>
      <c r="AQ5" s="21"/>
      <c r="AR5" s="19"/>
      <c r="BE5" s="329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4" t="s">
        <v>17</v>
      </c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21"/>
      <c r="AQ6" s="21"/>
      <c r="AR6" s="19"/>
      <c r="BE6" s="33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3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30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3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30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30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3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30"/>
      <c r="BS13" s="16" t="s">
        <v>6</v>
      </c>
    </row>
    <row r="14" spans="1:74" ht="13.2">
      <c r="B14" s="20"/>
      <c r="C14" s="21"/>
      <c r="D14" s="21"/>
      <c r="E14" s="335" t="s">
        <v>30</v>
      </c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30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3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30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30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3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30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30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3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30"/>
    </row>
    <row r="23" spans="1:71" s="1" customFormat="1" ht="48" customHeight="1">
      <c r="B23" s="20"/>
      <c r="C23" s="21"/>
      <c r="D23" s="21"/>
      <c r="E23" s="337" t="s">
        <v>36</v>
      </c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  <c r="AF23" s="337"/>
      <c r="AG23" s="337"/>
      <c r="AH23" s="337"/>
      <c r="AI23" s="337"/>
      <c r="AJ23" s="337"/>
      <c r="AK23" s="337"/>
      <c r="AL23" s="337"/>
      <c r="AM23" s="337"/>
      <c r="AN23" s="337"/>
      <c r="AO23" s="21"/>
      <c r="AP23" s="21"/>
      <c r="AQ23" s="21"/>
      <c r="AR23" s="19"/>
      <c r="BE23" s="330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30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30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8">
        <f>ROUND(AG54,2)</f>
        <v>0</v>
      </c>
      <c r="AL26" s="339"/>
      <c r="AM26" s="339"/>
      <c r="AN26" s="339"/>
      <c r="AO26" s="339"/>
      <c r="AP26" s="35"/>
      <c r="AQ26" s="35"/>
      <c r="AR26" s="38"/>
      <c r="BE26" s="330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30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40" t="s">
        <v>38</v>
      </c>
      <c r="M28" s="340"/>
      <c r="N28" s="340"/>
      <c r="O28" s="340"/>
      <c r="P28" s="340"/>
      <c r="Q28" s="35"/>
      <c r="R28" s="35"/>
      <c r="S28" s="35"/>
      <c r="T28" s="35"/>
      <c r="U28" s="35"/>
      <c r="V28" s="35"/>
      <c r="W28" s="340" t="s">
        <v>39</v>
      </c>
      <c r="X28" s="340"/>
      <c r="Y28" s="340"/>
      <c r="Z28" s="340"/>
      <c r="AA28" s="340"/>
      <c r="AB28" s="340"/>
      <c r="AC28" s="340"/>
      <c r="AD28" s="340"/>
      <c r="AE28" s="340"/>
      <c r="AF28" s="35"/>
      <c r="AG28" s="35"/>
      <c r="AH28" s="35"/>
      <c r="AI28" s="35"/>
      <c r="AJ28" s="35"/>
      <c r="AK28" s="340" t="s">
        <v>40</v>
      </c>
      <c r="AL28" s="340"/>
      <c r="AM28" s="340"/>
      <c r="AN28" s="340"/>
      <c r="AO28" s="340"/>
      <c r="AP28" s="35"/>
      <c r="AQ28" s="35"/>
      <c r="AR28" s="38"/>
      <c r="BE28" s="330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43">
        <v>0.21</v>
      </c>
      <c r="M29" s="342"/>
      <c r="N29" s="342"/>
      <c r="O29" s="342"/>
      <c r="P29" s="342"/>
      <c r="Q29" s="40"/>
      <c r="R29" s="40"/>
      <c r="S29" s="40"/>
      <c r="T29" s="40"/>
      <c r="U29" s="40"/>
      <c r="V29" s="40"/>
      <c r="W29" s="341">
        <f>ROUND(AZ54, 2)</f>
        <v>0</v>
      </c>
      <c r="X29" s="342"/>
      <c r="Y29" s="342"/>
      <c r="Z29" s="342"/>
      <c r="AA29" s="342"/>
      <c r="AB29" s="342"/>
      <c r="AC29" s="342"/>
      <c r="AD29" s="342"/>
      <c r="AE29" s="342"/>
      <c r="AF29" s="40"/>
      <c r="AG29" s="40"/>
      <c r="AH29" s="40"/>
      <c r="AI29" s="40"/>
      <c r="AJ29" s="40"/>
      <c r="AK29" s="341">
        <f>ROUND(AV54, 2)</f>
        <v>0</v>
      </c>
      <c r="AL29" s="342"/>
      <c r="AM29" s="342"/>
      <c r="AN29" s="342"/>
      <c r="AO29" s="342"/>
      <c r="AP29" s="40"/>
      <c r="AQ29" s="40"/>
      <c r="AR29" s="41"/>
      <c r="BE29" s="331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43">
        <v>0.15</v>
      </c>
      <c r="M30" s="342"/>
      <c r="N30" s="342"/>
      <c r="O30" s="342"/>
      <c r="P30" s="342"/>
      <c r="Q30" s="40"/>
      <c r="R30" s="40"/>
      <c r="S30" s="40"/>
      <c r="T30" s="40"/>
      <c r="U30" s="40"/>
      <c r="V30" s="40"/>
      <c r="W30" s="341">
        <f>ROUND(BA54, 2)</f>
        <v>0</v>
      </c>
      <c r="X30" s="342"/>
      <c r="Y30" s="342"/>
      <c r="Z30" s="342"/>
      <c r="AA30" s="342"/>
      <c r="AB30" s="342"/>
      <c r="AC30" s="342"/>
      <c r="AD30" s="342"/>
      <c r="AE30" s="342"/>
      <c r="AF30" s="40"/>
      <c r="AG30" s="40"/>
      <c r="AH30" s="40"/>
      <c r="AI30" s="40"/>
      <c r="AJ30" s="40"/>
      <c r="AK30" s="341">
        <f>ROUND(AW54, 2)</f>
        <v>0</v>
      </c>
      <c r="AL30" s="342"/>
      <c r="AM30" s="342"/>
      <c r="AN30" s="342"/>
      <c r="AO30" s="342"/>
      <c r="AP30" s="40"/>
      <c r="AQ30" s="40"/>
      <c r="AR30" s="41"/>
      <c r="BE30" s="331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43">
        <v>0.21</v>
      </c>
      <c r="M31" s="342"/>
      <c r="N31" s="342"/>
      <c r="O31" s="342"/>
      <c r="P31" s="342"/>
      <c r="Q31" s="40"/>
      <c r="R31" s="40"/>
      <c r="S31" s="40"/>
      <c r="T31" s="40"/>
      <c r="U31" s="40"/>
      <c r="V31" s="40"/>
      <c r="W31" s="341">
        <f>ROUND(BB54, 2)</f>
        <v>0</v>
      </c>
      <c r="X31" s="342"/>
      <c r="Y31" s="342"/>
      <c r="Z31" s="342"/>
      <c r="AA31" s="342"/>
      <c r="AB31" s="342"/>
      <c r="AC31" s="342"/>
      <c r="AD31" s="342"/>
      <c r="AE31" s="342"/>
      <c r="AF31" s="40"/>
      <c r="AG31" s="40"/>
      <c r="AH31" s="40"/>
      <c r="AI31" s="40"/>
      <c r="AJ31" s="40"/>
      <c r="AK31" s="341">
        <v>0</v>
      </c>
      <c r="AL31" s="342"/>
      <c r="AM31" s="342"/>
      <c r="AN31" s="342"/>
      <c r="AO31" s="342"/>
      <c r="AP31" s="40"/>
      <c r="AQ31" s="40"/>
      <c r="AR31" s="41"/>
      <c r="BE31" s="331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43">
        <v>0.15</v>
      </c>
      <c r="M32" s="342"/>
      <c r="N32" s="342"/>
      <c r="O32" s="342"/>
      <c r="P32" s="342"/>
      <c r="Q32" s="40"/>
      <c r="R32" s="40"/>
      <c r="S32" s="40"/>
      <c r="T32" s="40"/>
      <c r="U32" s="40"/>
      <c r="V32" s="40"/>
      <c r="W32" s="341">
        <f>ROUND(BC54, 2)</f>
        <v>0</v>
      </c>
      <c r="X32" s="342"/>
      <c r="Y32" s="342"/>
      <c r="Z32" s="342"/>
      <c r="AA32" s="342"/>
      <c r="AB32" s="342"/>
      <c r="AC32" s="342"/>
      <c r="AD32" s="342"/>
      <c r="AE32" s="342"/>
      <c r="AF32" s="40"/>
      <c r="AG32" s="40"/>
      <c r="AH32" s="40"/>
      <c r="AI32" s="40"/>
      <c r="AJ32" s="40"/>
      <c r="AK32" s="341">
        <v>0</v>
      </c>
      <c r="AL32" s="342"/>
      <c r="AM32" s="342"/>
      <c r="AN32" s="342"/>
      <c r="AO32" s="342"/>
      <c r="AP32" s="40"/>
      <c r="AQ32" s="40"/>
      <c r="AR32" s="41"/>
      <c r="BE32" s="331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43">
        <v>0</v>
      </c>
      <c r="M33" s="342"/>
      <c r="N33" s="342"/>
      <c r="O33" s="342"/>
      <c r="P33" s="342"/>
      <c r="Q33" s="40"/>
      <c r="R33" s="40"/>
      <c r="S33" s="40"/>
      <c r="T33" s="40"/>
      <c r="U33" s="40"/>
      <c r="V33" s="40"/>
      <c r="W33" s="341">
        <f>ROUND(BD54, 2)</f>
        <v>0</v>
      </c>
      <c r="X33" s="342"/>
      <c r="Y33" s="342"/>
      <c r="Z33" s="342"/>
      <c r="AA33" s="342"/>
      <c r="AB33" s="342"/>
      <c r="AC33" s="342"/>
      <c r="AD33" s="342"/>
      <c r="AE33" s="342"/>
      <c r="AF33" s="40"/>
      <c r="AG33" s="40"/>
      <c r="AH33" s="40"/>
      <c r="AI33" s="40"/>
      <c r="AJ33" s="40"/>
      <c r="AK33" s="341">
        <v>0</v>
      </c>
      <c r="AL33" s="342"/>
      <c r="AM33" s="342"/>
      <c r="AN33" s="342"/>
      <c r="AO33" s="342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47" t="s">
        <v>49</v>
      </c>
      <c r="Y35" s="345"/>
      <c r="Z35" s="345"/>
      <c r="AA35" s="345"/>
      <c r="AB35" s="345"/>
      <c r="AC35" s="44"/>
      <c r="AD35" s="44"/>
      <c r="AE35" s="44"/>
      <c r="AF35" s="44"/>
      <c r="AG35" s="44"/>
      <c r="AH35" s="44"/>
      <c r="AI35" s="44"/>
      <c r="AJ35" s="44"/>
      <c r="AK35" s="344">
        <f>SUM(AK26:AK33)</f>
        <v>0</v>
      </c>
      <c r="AL35" s="345"/>
      <c r="AM35" s="345"/>
      <c r="AN35" s="345"/>
      <c r="AO35" s="346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GP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5" t="str">
        <f>K6</f>
        <v>Společná zařízení Malé Výkleky - Retenční nádrž VHO 1 a průleh PEO 4</v>
      </c>
      <c r="M45" s="306"/>
      <c r="N45" s="306"/>
      <c r="O45" s="306"/>
      <c r="P45" s="306"/>
      <c r="Q45" s="306"/>
      <c r="R45" s="306"/>
      <c r="S45" s="306"/>
      <c r="T45" s="306"/>
      <c r="U45" s="306"/>
      <c r="V45" s="306"/>
      <c r="W45" s="306"/>
      <c r="X45" s="306"/>
      <c r="Y45" s="306"/>
      <c r="Z45" s="306"/>
      <c r="AA45" s="306"/>
      <c r="AB45" s="306"/>
      <c r="AC45" s="306"/>
      <c r="AD45" s="306"/>
      <c r="AE45" s="306"/>
      <c r="AF45" s="306"/>
      <c r="AG45" s="306"/>
      <c r="AH45" s="306"/>
      <c r="AI45" s="306"/>
      <c r="AJ45" s="306"/>
      <c r="AK45" s="306"/>
      <c r="AL45" s="306"/>
      <c r="AM45" s="306"/>
      <c r="AN45" s="306"/>
      <c r="AO45" s="306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7" t="str">
        <f>IF(AN8= "","",AN8)</f>
        <v>4. 2. 2021</v>
      </c>
      <c r="AN47" s="307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Pardubice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08" t="str">
        <f>IF(E17="","",E17)</f>
        <v>GAP Pardubice s.r.o.</v>
      </c>
      <c r="AN49" s="309"/>
      <c r="AO49" s="309"/>
      <c r="AP49" s="309"/>
      <c r="AQ49" s="35"/>
      <c r="AR49" s="38"/>
      <c r="AS49" s="310" t="s">
        <v>51</v>
      </c>
      <c r="AT49" s="311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08" t="str">
        <f>IF(E20="","",E20)</f>
        <v xml:space="preserve"> </v>
      </c>
      <c r="AN50" s="309"/>
      <c r="AO50" s="309"/>
      <c r="AP50" s="309"/>
      <c r="AQ50" s="35"/>
      <c r="AR50" s="38"/>
      <c r="AS50" s="312"/>
      <c r="AT50" s="313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4"/>
      <c r="AT51" s="315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6" t="s">
        <v>52</v>
      </c>
      <c r="D52" s="317"/>
      <c r="E52" s="317"/>
      <c r="F52" s="317"/>
      <c r="G52" s="317"/>
      <c r="H52" s="65"/>
      <c r="I52" s="319" t="s">
        <v>53</v>
      </c>
      <c r="J52" s="317"/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18" t="s">
        <v>54</v>
      </c>
      <c r="AH52" s="317"/>
      <c r="AI52" s="317"/>
      <c r="AJ52" s="317"/>
      <c r="AK52" s="317"/>
      <c r="AL52" s="317"/>
      <c r="AM52" s="317"/>
      <c r="AN52" s="319" t="s">
        <v>55</v>
      </c>
      <c r="AO52" s="317"/>
      <c r="AP52" s="317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7">
        <f>ROUND(AG55+AG56+AG57+AG60,2)</f>
        <v>0</v>
      </c>
      <c r="AH54" s="327"/>
      <c r="AI54" s="327"/>
      <c r="AJ54" s="327"/>
      <c r="AK54" s="327"/>
      <c r="AL54" s="327"/>
      <c r="AM54" s="327"/>
      <c r="AN54" s="328">
        <f t="shared" ref="AN54:AN60" si="0">SUM(AG54,AT54)</f>
        <v>0</v>
      </c>
      <c r="AO54" s="328"/>
      <c r="AP54" s="328"/>
      <c r="AQ54" s="77" t="s">
        <v>19</v>
      </c>
      <c r="AR54" s="78"/>
      <c r="AS54" s="79">
        <f>ROUND(AS55+AS56+AS57+AS60,2)</f>
        <v>0</v>
      </c>
      <c r="AT54" s="80">
        <f t="shared" ref="AT54:AT60" si="1">ROUND(SUM(AV54:AW54),2)</f>
        <v>0</v>
      </c>
      <c r="AU54" s="81">
        <f>ROUND(AU55+AU56+AU57+AU60,5)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ROUND(AZ55+AZ56+AZ57+AZ60,2)</f>
        <v>0</v>
      </c>
      <c r="BA54" s="80">
        <f>ROUND(BA55+BA56+BA57+BA60,2)</f>
        <v>0</v>
      </c>
      <c r="BB54" s="80">
        <f>ROUND(BB55+BB56+BB57+BB60,2)</f>
        <v>0</v>
      </c>
      <c r="BC54" s="80">
        <f>ROUND(BC55+BC56+BC57+BC60,2)</f>
        <v>0</v>
      </c>
      <c r="BD54" s="82">
        <f>ROUND(BD55+BD56+BD57+BD60,2)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4.4" customHeight="1">
      <c r="A55" s="85" t="s">
        <v>75</v>
      </c>
      <c r="B55" s="86"/>
      <c r="C55" s="87"/>
      <c r="D55" s="320" t="s">
        <v>76</v>
      </c>
      <c r="E55" s="320"/>
      <c r="F55" s="320"/>
      <c r="G55" s="320"/>
      <c r="H55" s="320"/>
      <c r="I55" s="88"/>
      <c r="J55" s="320" t="s">
        <v>77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21">
        <f>'SO 01 - Zemní hráz a úpra...'!J30</f>
        <v>0</v>
      </c>
      <c r="AH55" s="322"/>
      <c r="AI55" s="322"/>
      <c r="AJ55" s="322"/>
      <c r="AK55" s="322"/>
      <c r="AL55" s="322"/>
      <c r="AM55" s="322"/>
      <c r="AN55" s="321">
        <f t="shared" si="0"/>
        <v>0</v>
      </c>
      <c r="AO55" s="322"/>
      <c r="AP55" s="322"/>
      <c r="AQ55" s="89" t="s">
        <v>78</v>
      </c>
      <c r="AR55" s="90"/>
      <c r="AS55" s="91">
        <v>0</v>
      </c>
      <c r="AT55" s="92">
        <f t="shared" si="1"/>
        <v>0</v>
      </c>
      <c r="AU55" s="93">
        <f>'SO 01 - Zemní hráz a úpra...'!P83</f>
        <v>0</v>
      </c>
      <c r="AV55" s="92">
        <f>'SO 01 - Zemní hráz a úpra...'!J33</f>
        <v>0</v>
      </c>
      <c r="AW55" s="92">
        <f>'SO 01 - Zemní hráz a úpra...'!J34</f>
        <v>0</v>
      </c>
      <c r="AX55" s="92">
        <f>'SO 01 - Zemní hráz a úpra...'!J35</f>
        <v>0</v>
      </c>
      <c r="AY55" s="92">
        <f>'SO 01 - Zemní hráz a úpra...'!J36</f>
        <v>0</v>
      </c>
      <c r="AZ55" s="92">
        <f>'SO 01 - Zemní hráz a úpra...'!F33</f>
        <v>0</v>
      </c>
      <c r="BA55" s="92">
        <f>'SO 01 - Zemní hráz a úpra...'!F34</f>
        <v>0</v>
      </c>
      <c r="BB55" s="92">
        <f>'SO 01 - Zemní hráz a úpra...'!F35</f>
        <v>0</v>
      </c>
      <c r="BC55" s="92">
        <f>'SO 01 - Zemní hráz a úpra...'!F36</f>
        <v>0</v>
      </c>
      <c r="BD55" s="94">
        <f>'SO 01 - Zemní hráz a úpra...'!F37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4.4" customHeight="1">
      <c r="A56" s="85" t="s">
        <v>75</v>
      </c>
      <c r="B56" s="86"/>
      <c r="C56" s="87"/>
      <c r="D56" s="320" t="s">
        <v>83</v>
      </c>
      <c r="E56" s="320"/>
      <c r="F56" s="320"/>
      <c r="G56" s="320"/>
      <c r="H56" s="320"/>
      <c r="I56" s="88"/>
      <c r="J56" s="320" t="s">
        <v>84</v>
      </c>
      <c r="K56" s="320"/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21">
        <f>'SO 02 - Výpustný objekt a...'!J30</f>
        <v>0</v>
      </c>
      <c r="AH56" s="322"/>
      <c r="AI56" s="322"/>
      <c r="AJ56" s="322"/>
      <c r="AK56" s="322"/>
      <c r="AL56" s="322"/>
      <c r="AM56" s="322"/>
      <c r="AN56" s="321">
        <f t="shared" si="0"/>
        <v>0</v>
      </c>
      <c r="AO56" s="322"/>
      <c r="AP56" s="322"/>
      <c r="AQ56" s="89" t="s">
        <v>78</v>
      </c>
      <c r="AR56" s="90"/>
      <c r="AS56" s="91">
        <v>0</v>
      </c>
      <c r="AT56" s="92">
        <f t="shared" si="1"/>
        <v>0</v>
      </c>
      <c r="AU56" s="93">
        <f>'SO 02 - Výpustný objekt a...'!P90</f>
        <v>0</v>
      </c>
      <c r="AV56" s="92">
        <f>'SO 02 - Výpustný objekt a...'!J33</f>
        <v>0</v>
      </c>
      <c r="AW56" s="92">
        <f>'SO 02 - Výpustný objekt a...'!J34</f>
        <v>0</v>
      </c>
      <c r="AX56" s="92">
        <f>'SO 02 - Výpustný objekt a...'!J35</f>
        <v>0</v>
      </c>
      <c r="AY56" s="92">
        <f>'SO 02 - Výpustný objekt a...'!J36</f>
        <v>0</v>
      </c>
      <c r="AZ56" s="92">
        <f>'SO 02 - Výpustný objekt a...'!F33</f>
        <v>0</v>
      </c>
      <c r="BA56" s="92">
        <f>'SO 02 - Výpustný objekt a...'!F34</f>
        <v>0</v>
      </c>
      <c r="BB56" s="92">
        <f>'SO 02 - Výpustný objekt a...'!F35</f>
        <v>0</v>
      </c>
      <c r="BC56" s="92">
        <f>'SO 02 - Výpustný objekt a...'!F36</f>
        <v>0</v>
      </c>
      <c r="BD56" s="94">
        <f>'SO 02 - Výpustný objekt a...'!F37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86</v>
      </c>
      <c r="CM56" s="95" t="s">
        <v>82</v>
      </c>
    </row>
    <row r="57" spans="1:91" s="7" customFormat="1" ht="14.4" customHeight="1">
      <c r="B57" s="86"/>
      <c r="C57" s="87"/>
      <c r="D57" s="320" t="s">
        <v>87</v>
      </c>
      <c r="E57" s="320"/>
      <c r="F57" s="320"/>
      <c r="G57" s="320"/>
      <c r="H57" s="320"/>
      <c r="I57" s="88"/>
      <c r="J57" s="320" t="s">
        <v>88</v>
      </c>
      <c r="K57" s="320"/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3">
        <f>ROUND(SUM(AG58:AG59),2)</f>
        <v>0</v>
      </c>
      <c r="AH57" s="322"/>
      <c r="AI57" s="322"/>
      <c r="AJ57" s="322"/>
      <c r="AK57" s="322"/>
      <c r="AL57" s="322"/>
      <c r="AM57" s="322"/>
      <c r="AN57" s="321">
        <f t="shared" si="0"/>
        <v>0</v>
      </c>
      <c r="AO57" s="322"/>
      <c r="AP57" s="322"/>
      <c r="AQ57" s="89" t="s">
        <v>78</v>
      </c>
      <c r="AR57" s="90"/>
      <c r="AS57" s="91">
        <f>ROUND(SUM(AS58:AS59),2)</f>
        <v>0</v>
      </c>
      <c r="AT57" s="92">
        <f t="shared" si="1"/>
        <v>0</v>
      </c>
      <c r="AU57" s="93">
        <f>ROUND(SUM(AU58:AU59),5)</f>
        <v>0</v>
      </c>
      <c r="AV57" s="92">
        <f>ROUND(AZ57*L29,2)</f>
        <v>0</v>
      </c>
      <c r="AW57" s="92">
        <f>ROUND(BA57*L30,2)</f>
        <v>0</v>
      </c>
      <c r="AX57" s="92">
        <f>ROUND(BB57*L29,2)</f>
        <v>0</v>
      </c>
      <c r="AY57" s="92">
        <f>ROUND(BC57*L30,2)</f>
        <v>0</v>
      </c>
      <c r="AZ57" s="92">
        <f>ROUND(SUM(AZ58:AZ59),2)</f>
        <v>0</v>
      </c>
      <c r="BA57" s="92">
        <f>ROUND(SUM(BA58:BA59),2)</f>
        <v>0</v>
      </c>
      <c r="BB57" s="92">
        <f>ROUND(SUM(BB58:BB59),2)</f>
        <v>0</v>
      </c>
      <c r="BC57" s="92">
        <f>ROUND(SUM(BC58:BC59),2)</f>
        <v>0</v>
      </c>
      <c r="BD57" s="94">
        <f>ROUND(SUM(BD58:BD59),2)</f>
        <v>0</v>
      </c>
      <c r="BS57" s="95" t="s">
        <v>70</v>
      </c>
      <c r="BT57" s="95" t="s">
        <v>79</v>
      </c>
      <c r="BV57" s="95" t="s">
        <v>73</v>
      </c>
      <c r="BW57" s="95" t="s">
        <v>89</v>
      </c>
      <c r="BX57" s="95" t="s">
        <v>5</v>
      </c>
      <c r="CL57" s="95" t="s">
        <v>90</v>
      </c>
      <c r="CM57" s="95" t="s">
        <v>82</v>
      </c>
    </row>
    <row r="58" spans="1:91" s="4" customFormat="1" ht="14.4" customHeight="1">
      <c r="A58" s="85" t="s">
        <v>75</v>
      </c>
      <c r="B58" s="50"/>
      <c r="C58" s="96"/>
      <c r="D58" s="96"/>
      <c r="E58" s="326" t="s">
        <v>87</v>
      </c>
      <c r="F58" s="326"/>
      <c r="G58" s="326"/>
      <c r="H58" s="326"/>
      <c r="I58" s="326"/>
      <c r="J58" s="96"/>
      <c r="K58" s="326" t="s">
        <v>88</v>
      </c>
      <c r="L58" s="326"/>
      <c r="M58" s="326"/>
      <c r="N58" s="326"/>
      <c r="O58" s="326"/>
      <c r="P58" s="326"/>
      <c r="Q58" s="326"/>
      <c r="R58" s="326"/>
      <c r="S58" s="326"/>
      <c r="T58" s="326"/>
      <c r="U58" s="326"/>
      <c r="V58" s="326"/>
      <c r="W58" s="326"/>
      <c r="X58" s="326"/>
      <c r="Y58" s="326"/>
      <c r="Z58" s="326"/>
      <c r="AA58" s="326"/>
      <c r="AB58" s="326"/>
      <c r="AC58" s="326"/>
      <c r="AD58" s="326"/>
      <c r="AE58" s="326"/>
      <c r="AF58" s="326"/>
      <c r="AG58" s="324">
        <f>'SO 03 - Vegetační úpravy'!J30</f>
        <v>0</v>
      </c>
      <c r="AH58" s="325"/>
      <c r="AI58" s="325"/>
      <c r="AJ58" s="325"/>
      <c r="AK58" s="325"/>
      <c r="AL58" s="325"/>
      <c r="AM58" s="325"/>
      <c r="AN58" s="324">
        <f t="shared" si="0"/>
        <v>0</v>
      </c>
      <c r="AO58" s="325"/>
      <c r="AP58" s="325"/>
      <c r="AQ58" s="97" t="s">
        <v>91</v>
      </c>
      <c r="AR58" s="52"/>
      <c r="AS58" s="98">
        <v>0</v>
      </c>
      <c r="AT58" s="99">
        <f t="shared" si="1"/>
        <v>0</v>
      </c>
      <c r="AU58" s="100">
        <f>'SO 03 - Vegetační úpravy'!P84</f>
        <v>0</v>
      </c>
      <c r="AV58" s="99">
        <f>'SO 03 - Vegetační úpravy'!J33</f>
        <v>0</v>
      </c>
      <c r="AW58" s="99">
        <f>'SO 03 - Vegetační úpravy'!J34</f>
        <v>0</v>
      </c>
      <c r="AX58" s="99">
        <f>'SO 03 - Vegetační úpravy'!J35</f>
        <v>0</v>
      </c>
      <c r="AY58" s="99">
        <f>'SO 03 - Vegetační úpravy'!J36</f>
        <v>0</v>
      </c>
      <c r="AZ58" s="99">
        <f>'SO 03 - Vegetační úpravy'!F33</f>
        <v>0</v>
      </c>
      <c r="BA58" s="99">
        <f>'SO 03 - Vegetační úpravy'!F34</f>
        <v>0</v>
      </c>
      <c r="BB58" s="99">
        <f>'SO 03 - Vegetační úpravy'!F35</f>
        <v>0</v>
      </c>
      <c r="BC58" s="99">
        <f>'SO 03 - Vegetační úpravy'!F36</f>
        <v>0</v>
      </c>
      <c r="BD58" s="101">
        <f>'SO 03 - Vegetační úpravy'!F37</f>
        <v>0</v>
      </c>
      <c r="BT58" s="102" t="s">
        <v>82</v>
      </c>
      <c r="BU58" s="102" t="s">
        <v>92</v>
      </c>
      <c r="BV58" s="102" t="s">
        <v>73</v>
      </c>
      <c r="BW58" s="102" t="s">
        <v>89</v>
      </c>
      <c r="BX58" s="102" t="s">
        <v>5</v>
      </c>
      <c r="CL58" s="102" t="s">
        <v>90</v>
      </c>
      <c r="CM58" s="102" t="s">
        <v>82</v>
      </c>
    </row>
    <row r="59" spans="1:91" s="4" customFormat="1" ht="14.4" customHeight="1">
      <c r="A59" s="85" t="s">
        <v>75</v>
      </c>
      <c r="B59" s="50"/>
      <c r="C59" s="96"/>
      <c r="D59" s="96"/>
      <c r="E59" s="326" t="s">
        <v>93</v>
      </c>
      <c r="F59" s="326"/>
      <c r="G59" s="326"/>
      <c r="H59" s="326"/>
      <c r="I59" s="326"/>
      <c r="J59" s="96"/>
      <c r="K59" s="326" t="s">
        <v>94</v>
      </c>
      <c r="L59" s="326"/>
      <c r="M59" s="326"/>
      <c r="N59" s="326"/>
      <c r="O59" s="326"/>
      <c r="P59" s="326"/>
      <c r="Q59" s="326"/>
      <c r="R59" s="326"/>
      <c r="S59" s="326"/>
      <c r="T59" s="326"/>
      <c r="U59" s="326"/>
      <c r="V59" s="326"/>
      <c r="W59" s="326"/>
      <c r="X59" s="326"/>
      <c r="Y59" s="326"/>
      <c r="Z59" s="326"/>
      <c r="AA59" s="326"/>
      <c r="AB59" s="326"/>
      <c r="AC59" s="326"/>
      <c r="AD59" s="326"/>
      <c r="AE59" s="326"/>
      <c r="AF59" s="326"/>
      <c r="AG59" s="324">
        <f>'SO 03.1 - Následná péče 1...'!J32</f>
        <v>0</v>
      </c>
      <c r="AH59" s="325"/>
      <c r="AI59" s="325"/>
      <c r="AJ59" s="325"/>
      <c r="AK59" s="325"/>
      <c r="AL59" s="325"/>
      <c r="AM59" s="325"/>
      <c r="AN59" s="324">
        <f t="shared" si="0"/>
        <v>0</v>
      </c>
      <c r="AO59" s="325"/>
      <c r="AP59" s="325"/>
      <c r="AQ59" s="97" t="s">
        <v>91</v>
      </c>
      <c r="AR59" s="52"/>
      <c r="AS59" s="98">
        <v>0</v>
      </c>
      <c r="AT59" s="99">
        <f t="shared" si="1"/>
        <v>0</v>
      </c>
      <c r="AU59" s="100">
        <f>'SO 03.1 - Následná péče 1...'!P88</f>
        <v>0</v>
      </c>
      <c r="AV59" s="99">
        <f>'SO 03.1 - Následná péče 1...'!J35</f>
        <v>0</v>
      </c>
      <c r="AW59" s="99">
        <f>'SO 03.1 - Následná péče 1...'!J36</f>
        <v>0</v>
      </c>
      <c r="AX59" s="99">
        <f>'SO 03.1 - Následná péče 1...'!J37</f>
        <v>0</v>
      </c>
      <c r="AY59" s="99">
        <f>'SO 03.1 - Následná péče 1...'!J38</f>
        <v>0</v>
      </c>
      <c r="AZ59" s="99">
        <f>'SO 03.1 - Následná péče 1...'!F35</f>
        <v>0</v>
      </c>
      <c r="BA59" s="99">
        <f>'SO 03.1 - Následná péče 1...'!F36</f>
        <v>0</v>
      </c>
      <c r="BB59" s="99">
        <f>'SO 03.1 - Následná péče 1...'!F37</f>
        <v>0</v>
      </c>
      <c r="BC59" s="99">
        <f>'SO 03.1 - Následná péče 1...'!F38</f>
        <v>0</v>
      </c>
      <c r="BD59" s="101">
        <f>'SO 03.1 - Následná péče 1...'!F39</f>
        <v>0</v>
      </c>
      <c r="BT59" s="102" t="s">
        <v>82</v>
      </c>
      <c r="BV59" s="102" t="s">
        <v>73</v>
      </c>
      <c r="BW59" s="102" t="s">
        <v>95</v>
      </c>
      <c r="BX59" s="102" t="s">
        <v>89</v>
      </c>
      <c r="CL59" s="102" t="s">
        <v>90</v>
      </c>
    </row>
    <row r="60" spans="1:91" s="7" customFormat="1" ht="14.4" customHeight="1">
      <c r="A60" s="85" t="s">
        <v>75</v>
      </c>
      <c r="B60" s="86"/>
      <c r="C60" s="87"/>
      <c r="D60" s="320" t="s">
        <v>96</v>
      </c>
      <c r="E60" s="320"/>
      <c r="F60" s="320"/>
      <c r="G60" s="320"/>
      <c r="H60" s="320"/>
      <c r="I60" s="88"/>
      <c r="J60" s="320" t="s">
        <v>97</v>
      </c>
      <c r="K60" s="320"/>
      <c r="L60" s="320"/>
      <c r="M60" s="320"/>
      <c r="N60" s="320"/>
      <c r="O60" s="320"/>
      <c r="P60" s="320"/>
      <c r="Q60" s="320"/>
      <c r="R60" s="320"/>
      <c r="S60" s="320"/>
      <c r="T60" s="320"/>
      <c r="U60" s="320"/>
      <c r="V60" s="320"/>
      <c r="W60" s="320"/>
      <c r="X60" s="320"/>
      <c r="Y60" s="320"/>
      <c r="Z60" s="320"/>
      <c r="AA60" s="320"/>
      <c r="AB60" s="320"/>
      <c r="AC60" s="320"/>
      <c r="AD60" s="320"/>
      <c r="AE60" s="320"/>
      <c r="AF60" s="320"/>
      <c r="AG60" s="321">
        <f>'VON - Vedlejší a ostatní ...'!J30</f>
        <v>0</v>
      </c>
      <c r="AH60" s="322"/>
      <c r="AI60" s="322"/>
      <c r="AJ60" s="322"/>
      <c r="AK60" s="322"/>
      <c r="AL60" s="322"/>
      <c r="AM60" s="322"/>
      <c r="AN60" s="321">
        <f t="shared" si="0"/>
        <v>0</v>
      </c>
      <c r="AO60" s="322"/>
      <c r="AP60" s="322"/>
      <c r="AQ60" s="89" t="s">
        <v>96</v>
      </c>
      <c r="AR60" s="90"/>
      <c r="AS60" s="103">
        <v>0</v>
      </c>
      <c r="AT60" s="104">
        <f t="shared" si="1"/>
        <v>0</v>
      </c>
      <c r="AU60" s="105">
        <f>'VON - Vedlejší a ostatní ...'!P83</f>
        <v>0</v>
      </c>
      <c r="AV60" s="104">
        <f>'VON - Vedlejší a ostatní ...'!J33</f>
        <v>0</v>
      </c>
      <c r="AW60" s="104">
        <f>'VON - Vedlejší a ostatní ...'!J34</f>
        <v>0</v>
      </c>
      <c r="AX60" s="104">
        <f>'VON - Vedlejší a ostatní ...'!J35</f>
        <v>0</v>
      </c>
      <c r="AY60" s="104">
        <f>'VON - Vedlejší a ostatní ...'!J36</f>
        <v>0</v>
      </c>
      <c r="AZ60" s="104">
        <f>'VON - Vedlejší a ostatní ...'!F33</f>
        <v>0</v>
      </c>
      <c r="BA60" s="104">
        <f>'VON - Vedlejší a ostatní ...'!F34</f>
        <v>0</v>
      </c>
      <c r="BB60" s="104">
        <f>'VON - Vedlejší a ostatní ...'!F35</f>
        <v>0</v>
      </c>
      <c r="BC60" s="104">
        <f>'VON - Vedlejší a ostatní ...'!F36</f>
        <v>0</v>
      </c>
      <c r="BD60" s="106">
        <f>'VON - Vedlejší a ostatní ...'!F37</f>
        <v>0</v>
      </c>
      <c r="BT60" s="95" t="s">
        <v>79</v>
      </c>
      <c r="BV60" s="95" t="s">
        <v>73</v>
      </c>
      <c r="BW60" s="95" t="s">
        <v>98</v>
      </c>
      <c r="BX60" s="95" t="s">
        <v>5</v>
      </c>
      <c r="CL60" s="95" t="s">
        <v>19</v>
      </c>
      <c r="CM60" s="95" t="s">
        <v>82</v>
      </c>
    </row>
    <row r="61" spans="1:91" s="2" customFormat="1" ht="30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  <row r="62" spans="1:91" s="2" customFormat="1" ht="6.9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38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</sheetData>
  <sheetProtection algorithmName="SHA-512" hashValue="vCRYcc7N8m5m5qhX+qceNgmsjIqYs+ahqva3v18K0COGFA51Tn760mmQipU/wxGQqrKIz19SOKCvlOomn8uFcA==" saltValue="IOs2KuX9ZykGnLW7dmG4efbV4cbhv/l4HmkSSnMgC8mEMq/WJissy7+4dETi/0zbFi0FGlJDogeL93tvf+g/bw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01 - Zemní hráz a úpra...'!C2" display="/"/>
    <hyperlink ref="A56" location="'SO 02 - Výpustný objekt a...'!C2" display="/"/>
    <hyperlink ref="A58" location="'SO 03 - Vegetační úpravy'!C2" display="/"/>
    <hyperlink ref="A59" location="'SO 03.1 - Následná péče 1...'!C2" display="/"/>
    <hyperlink ref="A60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5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80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9" t="str">
        <f>'Rekapitulace stavby'!K6</f>
        <v>Společná zařízení Malé Výkleky - Retenční nádrž VHO 1 a průleh PEO 4</v>
      </c>
      <c r="F7" s="350"/>
      <c r="G7" s="350"/>
      <c r="H7" s="350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51" t="s">
        <v>101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81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4. 2. 2021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3" t="str">
        <f>'Rekapitulace stavby'!E14</f>
        <v>Vyplň údaj</v>
      </c>
      <c r="F18" s="354"/>
      <c r="G18" s="354"/>
      <c r="H18" s="354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4"/>
      <c r="B27" s="115"/>
      <c r="C27" s="114"/>
      <c r="D27" s="114"/>
      <c r="E27" s="355" t="s">
        <v>19</v>
      </c>
      <c r="F27" s="355"/>
      <c r="G27" s="355"/>
      <c r="H27" s="355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ROUND(J83,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ROUND((SUM(BE83:BE144)),  2)</f>
        <v>0</v>
      </c>
      <c r="G33" s="33"/>
      <c r="H33" s="33"/>
      <c r="I33" s="123">
        <v>0.21</v>
      </c>
      <c r="J33" s="122">
        <f>ROUND(((SUM(BE83:BE144))*I33),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ROUND((SUM(BF83:BF144)),  2)</f>
        <v>0</v>
      </c>
      <c r="G34" s="33"/>
      <c r="H34" s="33"/>
      <c r="I34" s="123">
        <v>0.15</v>
      </c>
      <c r="J34" s="122">
        <f>ROUND(((SUM(BF83:BF144))*I34),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ROUND((SUM(BG83:BG144)),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ROUND((SUM(BH83:BH144)),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ROUND((SUM(BI83:BI144)),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102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6" t="str">
        <f>E7</f>
        <v>Společná zařízení Malé Výkleky - Retenční nádrž VHO 1 a průleh PEO 4</v>
      </c>
      <c r="F48" s="357"/>
      <c r="G48" s="357"/>
      <c r="H48" s="357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05" t="str">
        <f>E9</f>
        <v>SO 01 - Zemní hráz a úpravy v zátopě</v>
      </c>
      <c r="F50" s="358"/>
      <c r="G50" s="358"/>
      <c r="H50" s="358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4. 2. 2021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GAP Pardubice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103</v>
      </c>
      <c r="D57" s="136"/>
      <c r="E57" s="136"/>
      <c r="F57" s="136"/>
      <c r="G57" s="136"/>
      <c r="H57" s="136"/>
      <c r="I57" s="136"/>
      <c r="J57" s="137" t="s">
        <v>104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105</v>
      </c>
    </row>
    <row r="60" spans="1:47" s="9" customFormat="1" ht="24.9" customHeight="1">
      <c r="B60" s="139"/>
      <c r="C60" s="140"/>
      <c r="D60" s="141" t="s">
        <v>106</v>
      </c>
      <c r="E60" s="142"/>
      <c r="F60" s="142"/>
      <c r="G60" s="142"/>
      <c r="H60" s="142"/>
      <c r="I60" s="142"/>
      <c r="J60" s="143">
        <f>J84</f>
        <v>0</v>
      </c>
      <c r="K60" s="140"/>
      <c r="L60" s="144"/>
    </row>
    <row r="61" spans="1:47" s="10" customFormat="1" ht="19.95" customHeight="1">
      <c r="B61" s="145"/>
      <c r="C61" s="96"/>
      <c r="D61" s="146" t="s">
        <v>107</v>
      </c>
      <c r="E61" s="147"/>
      <c r="F61" s="147"/>
      <c r="G61" s="147"/>
      <c r="H61" s="147"/>
      <c r="I61" s="147"/>
      <c r="J61" s="148">
        <f>J85</f>
        <v>0</v>
      </c>
      <c r="K61" s="96"/>
      <c r="L61" s="149"/>
    </row>
    <row r="62" spans="1:47" s="10" customFormat="1" ht="19.95" customHeight="1">
      <c r="B62" s="145"/>
      <c r="C62" s="96"/>
      <c r="D62" s="146" t="s">
        <v>108</v>
      </c>
      <c r="E62" s="147"/>
      <c r="F62" s="147"/>
      <c r="G62" s="147"/>
      <c r="H62" s="147"/>
      <c r="I62" s="147"/>
      <c r="J62" s="148">
        <f>J133</f>
        <v>0</v>
      </c>
      <c r="K62" s="96"/>
      <c r="L62" s="149"/>
    </row>
    <row r="63" spans="1:47" s="10" customFormat="1" ht="19.95" customHeight="1">
      <c r="B63" s="145"/>
      <c r="C63" s="96"/>
      <c r="D63" s="146" t="s">
        <v>109</v>
      </c>
      <c r="E63" s="147"/>
      <c r="F63" s="147"/>
      <c r="G63" s="147"/>
      <c r="H63" s="147"/>
      <c r="I63" s="147"/>
      <c r="J63" s="148">
        <f>J142</f>
        <v>0</v>
      </c>
      <c r="K63" s="96"/>
      <c r="L63" s="149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12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1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" customHeight="1">
      <c r="A70" s="33"/>
      <c r="B70" s="34"/>
      <c r="C70" s="22" t="s">
        <v>110</v>
      </c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4.4" customHeight="1">
      <c r="A73" s="33"/>
      <c r="B73" s="34"/>
      <c r="C73" s="35"/>
      <c r="D73" s="35"/>
      <c r="E73" s="356" t="str">
        <f>E7</f>
        <v>Společná zařízení Malé Výkleky - Retenční nádrž VHO 1 a průleh PEO 4</v>
      </c>
      <c r="F73" s="357"/>
      <c r="G73" s="357"/>
      <c r="H73" s="357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100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5.6" customHeight="1">
      <c r="A75" s="33"/>
      <c r="B75" s="34"/>
      <c r="C75" s="35"/>
      <c r="D75" s="35"/>
      <c r="E75" s="305" t="str">
        <f>E9</f>
        <v>SO 01 - Zemní hráz a úpravy v zátopě</v>
      </c>
      <c r="F75" s="358"/>
      <c r="G75" s="358"/>
      <c r="H75" s="358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 xml:space="preserve"> </v>
      </c>
      <c r="G77" s="35"/>
      <c r="H77" s="35"/>
      <c r="I77" s="28" t="s">
        <v>23</v>
      </c>
      <c r="J77" s="58" t="str">
        <f>IF(J12="","",J12)</f>
        <v>4. 2. 2021</v>
      </c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25</v>
      </c>
      <c r="D79" s="35"/>
      <c r="E79" s="35"/>
      <c r="F79" s="26" t="str">
        <f>E15</f>
        <v>ČR-SPÚ, Pobočka Pardubice</v>
      </c>
      <c r="G79" s="35"/>
      <c r="H79" s="35"/>
      <c r="I79" s="28" t="s">
        <v>31</v>
      </c>
      <c r="J79" s="31" t="str">
        <f>E21</f>
        <v>GAP Pardubice s.r.o.</v>
      </c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28" t="s">
        <v>29</v>
      </c>
      <c r="D80" s="35"/>
      <c r="E80" s="35"/>
      <c r="F80" s="26" t="str">
        <f>IF(E18="","",E18)</f>
        <v>Vyplň údaj</v>
      </c>
      <c r="G80" s="35"/>
      <c r="H80" s="35"/>
      <c r="I80" s="28" t="s">
        <v>34</v>
      </c>
      <c r="J80" s="31" t="str">
        <f>E24</f>
        <v xml:space="preserve"> </v>
      </c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50"/>
      <c r="B82" s="151"/>
      <c r="C82" s="152" t="s">
        <v>111</v>
      </c>
      <c r="D82" s="153" t="s">
        <v>56</v>
      </c>
      <c r="E82" s="153" t="s">
        <v>52</v>
      </c>
      <c r="F82" s="153" t="s">
        <v>53</v>
      </c>
      <c r="G82" s="153" t="s">
        <v>112</v>
      </c>
      <c r="H82" s="153" t="s">
        <v>113</v>
      </c>
      <c r="I82" s="153" t="s">
        <v>114</v>
      </c>
      <c r="J82" s="153" t="s">
        <v>104</v>
      </c>
      <c r="K82" s="154" t="s">
        <v>115</v>
      </c>
      <c r="L82" s="155"/>
      <c r="M82" s="67" t="s">
        <v>19</v>
      </c>
      <c r="N82" s="68" t="s">
        <v>41</v>
      </c>
      <c r="O82" s="68" t="s">
        <v>116</v>
      </c>
      <c r="P82" s="68" t="s">
        <v>117</v>
      </c>
      <c r="Q82" s="68" t="s">
        <v>118</v>
      </c>
      <c r="R82" s="68" t="s">
        <v>119</v>
      </c>
      <c r="S82" s="68" t="s">
        <v>120</v>
      </c>
      <c r="T82" s="69" t="s">
        <v>121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</row>
    <row r="83" spans="1:65" s="2" customFormat="1" ht="22.8" customHeight="1">
      <c r="A83" s="33"/>
      <c r="B83" s="34"/>
      <c r="C83" s="74" t="s">
        <v>122</v>
      </c>
      <c r="D83" s="35"/>
      <c r="E83" s="35"/>
      <c r="F83" s="35"/>
      <c r="G83" s="35"/>
      <c r="H83" s="35"/>
      <c r="I83" s="35"/>
      <c r="J83" s="156">
        <f>BK83</f>
        <v>0</v>
      </c>
      <c r="K83" s="35"/>
      <c r="L83" s="38"/>
      <c r="M83" s="70"/>
      <c r="N83" s="157"/>
      <c r="O83" s="71"/>
      <c r="P83" s="158">
        <f>P84</f>
        <v>0</v>
      </c>
      <c r="Q83" s="71"/>
      <c r="R83" s="158">
        <f>R84</f>
        <v>142.05019999999999</v>
      </c>
      <c r="S83" s="71"/>
      <c r="T83" s="159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70</v>
      </c>
      <c r="AU83" s="16" t="s">
        <v>105</v>
      </c>
      <c r="BK83" s="160">
        <f>BK84</f>
        <v>0</v>
      </c>
    </row>
    <row r="84" spans="1:65" s="12" customFormat="1" ht="25.95" customHeight="1">
      <c r="B84" s="161"/>
      <c r="C84" s="162"/>
      <c r="D84" s="163" t="s">
        <v>70</v>
      </c>
      <c r="E84" s="164" t="s">
        <v>123</v>
      </c>
      <c r="F84" s="164" t="s">
        <v>124</v>
      </c>
      <c r="G84" s="162"/>
      <c r="H84" s="162"/>
      <c r="I84" s="165"/>
      <c r="J84" s="166">
        <f>BK84</f>
        <v>0</v>
      </c>
      <c r="K84" s="162"/>
      <c r="L84" s="167"/>
      <c r="M84" s="168"/>
      <c r="N84" s="169"/>
      <c r="O84" s="169"/>
      <c r="P84" s="170">
        <f>P85+P133+P142</f>
        <v>0</v>
      </c>
      <c r="Q84" s="169"/>
      <c r="R84" s="170">
        <f>R85+R133+R142</f>
        <v>142.05019999999999</v>
      </c>
      <c r="S84" s="169"/>
      <c r="T84" s="171">
        <f>T85+T133+T142</f>
        <v>0</v>
      </c>
      <c r="AR84" s="172" t="s">
        <v>79</v>
      </c>
      <c r="AT84" s="173" t="s">
        <v>70</v>
      </c>
      <c r="AU84" s="173" t="s">
        <v>71</v>
      </c>
      <c r="AY84" s="172" t="s">
        <v>125</v>
      </c>
      <c r="BK84" s="174">
        <f>BK85+BK133+BK142</f>
        <v>0</v>
      </c>
    </row>
    <row r="85" spans="1:65" s="12" customFormat="1" ht="22.8" customHeight="1">
      <c r="B85" s="161"/>
      <c r="C85" s="162"/>
      <c r="D85" s="163" t="s">
        <v>70</v>
      </c>
      <c r="E85" s="175" t="s">
        <v>79</v>
      </c>
      <c r="F85" s="175" t="s">
        <v>126</v>
      </c>
      <c r="G85" s="162"/>
      <c r="H85" s="162"/>
      <c r="I85" s="165"/>
      <c r="J85" s="176">
        <f>BK85</f>
        <v>0</v>
      </c>
      <c r="K85" s="162"/>
      <c r="L85" s="167"/>
      <c r="M85" s="168"/>
      <c r="N85" s="169"/>
      <c r="O85" s="169"/>
      <c r="P85" s="170">
        <f>SUM(P86:P132)</f>
        <v>0</v>
      </c>
      <c r="Q85" s="169"/>
      <c r="R85" s="170">
        <f>SUM(R86:R132)</f>
        <v>0</v>
      </c>
      <c r="S85" s="169"/>
      <c r="T85" s="171">
        <f>SUM(T86:T132)</f>
        <v>0</v>
      </c>
      <c r="AR85" s="172" t="s">
        <v>79</v>
      </c>
      <c r="AT85" s="173" t="s">
        <v>70</v>
      </c>
      <c r="AU85" s="173" t="s">
        <v>79</v>
      </c>
      <c r="AY85" s="172" t="s">
        <v>125</v>
      </c>
      <c r="BK85" s="174">
        <f>SUM(BK86:BK132)</f>
        <v>0</v>
      </c>
    </row>
    <row r="86" spans="1:65" s="2" customFormat="1" ht="14.4" customHeight="1">
      <c r="A86" s="33"/>
      <c r="B86" s="34"/>
      <c r="C86" s="177" t="s">
        <v>79</v>
      </c>
      <c r="D86" s="177" t="s">
        <v>127</v>
      </c>
      <c r="E86" s="178" t="s">
        <v>128</v>
      </c>
      <c r="F86" s="179" t="s">
        <v>129</v>
      </c>
      <c r="G86" s="180" t="s">
        <v>130</v>
      </c>
      <c r="H86" s="181">
        <v>3</v>
      </c>
      <c r="I86" s="182"/>
      <c r="J86" s="183">
        <f>ROUND(I86*H86,2)</f>
        <v>0</v>
      </c>
      <c r="K86" s="179" t="s">
        <v>131</v>
      </c>
      <c r="L86" s="38"/>
      <c r="M86" s="184" t="s">
        <v>19</v>
      </c>
      <c r="N86" s="185" t="s">
        <v>42</v>
      </c>
      <c r="O86" s="63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8" t="s">
        <v>132</v>
      </c>
      <c r="AT86" s="188" t="s">
        <v>127</v>
      </c>
      <c r="AU86" s="188" t="s">
        <v>82</v>
      </c>
      <c r="AY86" s="16" t="s">
        <v>125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6" t="s">
        <v>79</v>
      </c>
      <c r="BK86" s="189">
        <f>ROUND(I86*H86,2)</f>
        <v>0</v>
      </c>
      <c r="BL86" s="16" t="s">
        <v>132</v>
      </c>
      <c r="BM86" s="188" t="s">
        <v>133</v>
      </c>
    </row>
    <row r="87" spans="1:65" s="2" customFormat="1" ht="10.199999999999999">
      <c r="A87" s="33"/>
      <c r="B87" s="34"/>
      <c r="C87" s="35"/>
      <c r="D87" s="190" t="s">
        <v>134</v>
      </c>
      <c r="E87" s="35"/>
      <c r="F87" s="191" t="s">
        <v>135</v>
      </c>
      <c r="G87" s="35"/>
      <c r="H87" s="35"/>
      <c r="I87" s="192"/>
      <c r="J87" s="35"/>
      <c r="K87" s="35"/>
      <c r="L87" s="38"/>
      <c r="M87" s="193"/>
      <c r="N87" s="194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134</v>
      </c>
      <c r="AU87" s="16" t="s">
        <v>82</v>
      </c>
    </row>
    <row r="88" spans="1:65" s="13" customFormat="1" ht="10.199999999999999">
      <c r="B88" s="195"/>
      <c r="C88" s="196"/>
      <c r="D88" s="190" t="s">
        <v>136</v>
      </c>
      <c r="E88" s="197" t="s">
        <v>19</v>
      </c>
      <c r="F88" s="198" t="s">
        <v>137</v>
      </c>
      <c r="G88" s="196"/>
      <c r="H88" s="199">
        <v>3</v>
      </c>
      <c r="I88" s="200"/>
      <c r="J88" s="196"/>
      <c r="K88" s="196"/>
      <c r="L88" s="201"/>
      <c r="M88" s="202"/>
      <c r="N88" s="203"/>
      <c r="O88" s="203"/>
      <c r="P88" s="203"/>
      <c r="Q88" s="203"/>
      <c r="R88" s="203"/>
      <c r="S88" s="203"/>
      <c r="T88" s="204"/>
      <c r="AT88" s="205" t="s">
        <v>136</v>
      </c>
      <c r="AU88" s="205" t="s">
        <v>82</v>
      </c>
      <c r="AV88" s="13" t="s">
        <v>82</v>
      </c>
      <c r="AW88" s="13" t="s">
        <v>33</v>
      </c>
      <c r="AX88" s="13" t="s">
        <v>79</v>
      </c>
      <c r="AY88" s="205" t="s">
        <v>125</v>
      </c>
    </row>
    <row r="89" spans="1:65" s="2" customFormat="1" ht="14.4" customHeight="1">
      <c r="A89" s="33"/>
      <c r="B89" s="34"/>
      <c r="C89" s="177" t="s">
        <v>82</v>
      </c>
      <c r="D89" s="177" t="s">
        <v>127</v>
      </c>
      <c r="E89" s="178" t="s">
        <v>138</v>
      </c>
      <c r="F89" s="179" t="s">
        <v>139</v>
      </c>
      <c r="G89" s="180" t="s">
        <v>130</v>
      </c>
      <c r="H89" s="181">
        <v>3</v>
      </c>
      <c r="I89" s="182"/>
      <c r="J89" s="183">
        <f>ROUND(I89*H89,2)</f>
        <v>0</v>
      </c>
      <c r="K89" s="179" t="s">
        <v>131</v>
      </c>
      <c r="L89" s="38"/>
      <c r="M89" s="184" t="s">
        <v>19</v>
      </c>
      <c r="N89" s="185" t="s">
        <v>42</v>
      </c>
      <c r="O89" s="63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8" t="s">
        <v>132</v>
      </c>
      <c r="AT89" s="188" t="s">
        <v>127</v>
      </c>
      <c r="AU89" s="188" t="s">
        <v>82</v>
      </c>
      <c r="AY89" s="16" t="s">
        <v>125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6" t="s">
        <v>79</v>
      </c>
      <c r="BK89" s="189">
        <f>ROUND(I89*H89,2)</f>
        <v>0</v>
      </c>
      <c r="BL89" s="16" t="s">
        <v>132</v>
      </c>
      <c r="BM89" s="188" t="s">
        <v>140</v>
      </c>
    </row>
    <row r="90" spans="1:65" s="2" customFormat="1" ht="10.199999999999999">
      <c r="A90" s="33"/>
      <c r="B90" s="34"/>
      <c r="C90" s="35"/>
      <c r="D90" s="190" t="s">
        <v>134</v>
      </c>
      <c r="E90" s="35"/>
      <c r="F90" s="191" t="s">
        <v>141</v>
      </c>
      <c r="G90" s="35"/>
      <c r="H90" s="35"/>
      <c r="I90" s="192"/>
      <c r="J90" s="35"/>
      <c r="K90" s="35"/>
      <c r="L90" s="38"/>
      <c r="M90" s="193"/>
      <c r="N90" s="194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134</v>
      </c>
      <c r="AU90" s="16" t="s">
        <v>82</v>
      </c>
    </row>
    <row r="91" spans="1:65" s="2" customFormat="1" ht="14.4" customHeight="1">
      <c r="A91" s="33"/>
      <c r="B91" s="34"/>
      <c r="C91" s="177" t="s">
        <v>142</v>
      </c>
      <c r="D91" s="177" t="s">
        <v>127</v>
      </c>
      <c r="E91" s="178" t="s">
        <v>143</v>
      </c>
      <c r="F91" s="179" t="s">
        <v>144</v>
      </c>
      <c r="G91" s="180" t="s">
        <v>130</v>
      </c>
      <c r="H91" s="181">
        <v>1</v>
      </c>
      <c r="I91" s="182"/>
      <c r="J91" s="183">
        <f>ROUND(I91*H91,2)</f>
        <v>0</v>
      </c>
      <c r="K91" s="179" t="s">
        <v>131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132</v>
      </c>
      <c r="AT91" s="188" t="s">
        <v>127</v>
      </c>
      <c r="AU91" s="188" t="s">
        <v>82</v>
      </c>
      <c r="AY91" s="16" t="s">
        <v>125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132</v>
      </c>
      <c r="BM91" s="188" t="s">
        <v>145</v>
      </c>
    </row>
    <row r="92" spans="1:65" s="2" customFormat="1" ht="10.199999999999999">
      <c r="A92" s="33"/>
      <c r="B92" s="34"/>
      <c r="C92" s="35"/>
      <c r="D92" s="190" t="s">
        <v>134</v>
      </c>
      <c r="E92" s="35"/>
      <c r="F92" s="191" t="s">
        <v>146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134</v>
      </c>
      <c r="AU92" s="16" t="s">
        <v>82</v>
      </c>
    </row>
    <row r="93" spans="1:65" s="2" customFormat="1" ht="14.4" customHeight="1">
      <c r="A93" s="33"/>
      <c r="B93" s="34"/>
      <c r="C93" s="177" t="s">
        <v>132</v>
      </c>
      <c r="D93" s="177" t="s">
        <v>127</v>
      </c>
      <c r="E93" s="178" t="s">
        <v>147</v>
      </c>
      <c r="F93" s="179" t="s">
        <v>148</v>
      </c>
      <c r="G93" s="180" t="s">
        <v>149</v>
      </c>
      <c r="H93" s="181">
        <v>1648.5</v>
      </c>
      <c r="I93" s="182"/>
      <c r="J93" s="183">
        <f>ROUND(I93*H93,2)</f>
        <v>0</v>
      </c>
      <c r="K93" s="179" t="s">
        <v>131</v>
      </c>
      <c r="L93" s="38"/>
      <c r="M93" s="184" t="s">
        <v>19</v>
      </c>
      <c r="N93" s="185" t="s">
        <v>42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132</v>
      </c>
      <c r="AT93" s="188" t="s">
        <v>127</v>
      </c>
      <c r="AU93" s="188" t="s">
        <v>82</v>
      </c>
      <c r="AY93" s="16" t="s">
        <v>125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79</v>
      </c>
      <c r="BK93" s="189">
        <f>ROUND(I93*H93,2)</f>
        <v>0</v>
      </c>
      <c r="BL93" s="16" t="s">
        <v>132</v>
      </c>
      <c r="BM93" s="188" t="s">
        <v>150</v>
      </c>
    </row>
    <row r="94" spans="1:65" s="2" customFormat="1" ht="10.199999999999999">
      <c r="A94" s="33"/>
      <c r="B94" s="34"/>
      <c r="C94" s="35"/>
      <c r="D94" s="190" t="s">
        <v>134</v>
      </c>
      <c r="E94" s="35"/>
      <c r="F94" s="191" t="s">
        <v>151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134</v>
      </c>
      <c r="AU94" s="16" t="s">
        <v>82</v>
      </c>
    </row>
    <row r="95" spans="1:65" s="13" customFormat="1" ht="10.199999999999999">
      <c r="B95" s="195"/>
      <c r="C95" s="196"/>
      <c r="D95" s="190" t="s">
        <v>136</v>
      </c>
      <c r="E95" s="197" t="s">
        <v>19</v>
      </c>
      <c r="F95" s="198" t="s">
        <v>152</v>
      </c>
      <c r="G95" s="196"/>
      <c r="H95" s="199">
        <v>1648.5</v>
      </c>
      <c r="I95" s="200"/>
      <c r="J95" s="196"/>
      <c r="K95" s="196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136</v>
      </c>
      <c r="AU95" s="205" t="s">
        <v>82</v>
      </c>
      <c r="AV95" s="13" t="s">
        <v>82</v>
      </c>
      <c r="AW95" s="13" t="s">
        <v>33</v>
      </c>
      <c r="AX95" s="13" t="s">
        <v>79</v>
      </c>
      <c r="AY95" s="205" t="s">
        <v>125</v>
      </c>
    </row>
    <row r="96" spans="1:65" s="2" customFormat="1" ht="14.4" customHeight="1">
      <c r="A96" s="33"/>
      <c r="B96" s="34"/>
      <c r="C96" s="177" t="s">
        <v>153</v>
      </c>
      <c r="D96" s="177" t="s">
        <v>127</v>
      </c>
      <c r="E96" s="178" t="s">
        <v>154</v>
      </c>
      <c r="F96" s="179" t="s">
        <v>155</v>
      </c>
      <c r="G96" s="180" t="s">
        <v>156</v>
      </c>
      <c r="H96" s="181">
        <v>676.9</v>
      </c>
      <c r="I96" s="182"/>
      <c r="J96" s="183">
        <f>ROUND(I96*H96,2)</f>
        <v>0</v>
      </c>
      <c r="K96" s="179" t="s">
        <v>131</v>
      </c>
      <c r="L96" s="38"/>
      <c r="M96" s="184" t="s">
        <v>19</v>
      </c>
      <c r="N96" s="185" t="s">
        <v>42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132</v>
      </c>
      <c r="AT96" s="188" t="s">
        <v>127</v>
      </c>
      <c r="AU96" s="188" t="s">
        <v>82</v>
      </c>
      <c r="AY96" s="16" t="s">
        <v>125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79</v>
      </c>
      <c r="BK96" s="189">
        <f>ROUND(I96*H96,2)</f>
        <v>0</v>
      </c>
      <c r="BL96" s="16" t="s">
        <v>132</v>
      </c>
      <c r="BM96" s="188" t="s">
        <v>157</v>
      </c>
    </row>
    <row r="97" spans="1:65" s="2" customFormat="1" ht="19.2">
      <c r="A97" s="33"/>
      <c r="B97" s="34"/>
      <c r="C97" s="35"/>
      <c r="D97" s="190" t="s">
        <v>134</v>
      </c>
      <c r="E97" s="35"/>
      <c r="F97" s="191" t="s">
        <v>158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134</v>
      </c>
      <c r="AU97" s="16" t="s">
        <v>82</v>
      </c>
    </row>
    <row r="98" spans="1:65" s="2" customFormat="1" ht="19.2">
      <c r="A98" s="33"/>
      <c r="B98" s="34"/>
      <c r="C98" s="35"/>
      <c r="D98" s="190" t="s">
        <v>159</v>
      </c>
      <c r="E98" s="35"/>
      <c r="F98" s="206" t="s">
        <v>160</v>
      </c>
      <c r="G98" s="35"/>
      <c r="H98" s="35"/>
      <c r="I98" s="192"/>
      <c r="J98" s="35"/>
      <c r="K98" s="35"/>
      <c r="L98" s="38"/>
      <c r="M98" s="193"/>
      <c r="N98" s="194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159</v>
      </c>
      <c r="AU98" s="16" t="s">
        <v>82</v>
      </c>
    </row>
    <row r="99" spans="1:65" s="13" customFormat="1" ht="10.199999999999999">
      <c r="B99" s="195"/>
      <c r="C99" s="196"/>
      <c r="D99" s="190" t="s">
        <v>136</v>
      </c>
      <c r="E99" s="197" t="s">
        <v>19</v>
      </c>
      <c r="F99" s="198" t="s">
        <v>161</v>
      </c>
      <c r="G99" s="196"/>
      <c r="H99" s="199">
        <v>676.9</v>
      </c>
      <c r="I99" s="200"/>
      <c r="J99" s="196"/>
      <c r="K99" s="196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136</v>
      </c>
      <c r="AU99" s="205" t="s">
        <v>82</v>
      </c>
      <c r="AV99" s="13" t="s">
        <v>82</v>
      </c>
      <c r="AW99" s="13" t="s">
        <v>33</v>
      </c>
      <c r="AX99" s="13" t="s">
        <v>79</v>
      </c>
      <c r="AY99" s="205" t="s">
        <v>125</v>
      </c>
    </row>
    <row r="100" spans="1:65" s="2" customFormat="1" ht="14.4" customHeight="1">
      <c r="A100" s="33"/>
      <c r="B100" s="34"/>
      <c r="C100" s="177" t="s">
        <v>162</v>
      </c>
      <c r="D100" s="177" t="s">
        <v>127</v>
      </c>
      <c r="E100" s="178" t="s">
        <v>163</v>
      </c>
      <c r="F100" s="179" t="s">
        <v>164</v>
      </c>
      <c r="G100" s="180" t="s">
        <v>130</v>
      </c>
      <c r="H100" s="181">
        <v>1</v>
      </c>
      <c r="I100" s="182"/>
      <c r="J100" s="183">
        <f>ROUND(I100*H100,2)</f>
        <v>0</v>
      </c>
      <c r="K100" s="179" t="s">
        <v>131</v>
      </c>
      <c r="L100" s="38"/>
      <c r="M100" s="184" t="s">
        <v>19</v>
      </c>
      <c r="N100" s="185" t="s">
        <v>42</v>
      </c>
      <c r="O100" s="63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8" t="s">
        <v>132</v>
      </c>
      <c r="AT100" s="188" t="s">
        <v>127</v>
      </c>
      <c r="AU100" s="188" t="s">
        <v>82</v>
      </c>
      <c r="AY100" s="16" t="s">
        <v>125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6" t="s">
        <v>79</v>
      </c>
      <c r="BK100" s="189">
        <f>ROUND(I100*H100,2)</f>
        <v>0</v>
      </c>
      <c r="BL100" s="16" t="s">
        <v>132</v>
      </c>
      <c r="BM100" s="188" t="s">
        <v>165</v>
      </c>
    </row>
    <row r="101" spans="1:65" s="2" customFormat="1" ht="19.2">
      <c r="A101" s="33"/>
      <c r="B101" s="34"/>
      <c r="C101" s="35"/>
      <c r="D101" s="190" t="s">
        <v>134</v>
      </c>
      <c r="E101" s="35"/>
      <c r="F101" s="191" t="s">
        <v>166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134</v>
      </c>
      <c r="AU101" s="16" t="s">
        <v>82</v>
      </c>
    </row>
    <row r="102" spans="1:65" s="2" customFormat="1" ht="14.4" customHeight="1">
      <c r="A102" s="33"/>
      <c r="B102" s="34"/>
      <c r="C102" s="177" t="s">
        <v>167</v>
      </c>
      <c r="D102" s="177" t="s">
        <v>127</v>
      </c>
      <c r="E102" s="178" t="s">
        <v>168</v>
      </c>
      <c r="F102" s="179" t="s">
        <v>169</v>
      </c>
      <c r="G102" s="180" t="s">
        <v>156</v>
      </c>
      <c r="H102" s="181">
        <v>18.399999999999999</v>
      </c>
      <c r="I102" s="182"/>
      <c r="J102" s="183">
        <f>ROUND(I102*H102,2)</f>
        <v>0</v>
      </c>
      <c r="K102" s="179" t="s">
        <v>131</v>
      </c>
      <c r="L102" s="38"/>
      <c r="M102" s="184" t="s">
        <v>19</v>
      </c>
      <c r="N102" s="185" t="s">
        <v>42</v>
      </c>
      <c r="O102" s="63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8" t="s">
        <v>132</v>
      </c>
      <c r="AT102" s="188" t="s">
        <v>127</v>
      </c>
      <c r="AU102" s="188" t="s">
        <v>82</v>
      </c>
      <c r="AY102" s="16" t="s">
        <v>125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6" t="s">
        <v>79</v>
      </c>
      <c r="BK102" s="189">
        <f>ROUND(I102*H102,2)</f>
        <v>0</v>
      </c>
      <c r="BL102" s="16" t="s">
        <v>132</v>
      </c>
      <c r="BM102" s="188" t="s">
        <v>170</v>
      </c>
    </row>
    <row r="103" spans="1:65" s="2" customFormat="1" ht="19.2">
      <c r="A103" s="33"/>
      <c r="B103" s="34"/>
      <c r="C103" s="35"/>
      <c r="D103" s="190" t="s">
        <v>134</v>
      </c>
      <c r="E103" s="35"/>
      <c r="F103" s="191" t="s">
        <v>171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134</v>
      </c>
      <c r="AU103" s="16" t="s">
        <v>82</v>
      </c>
    </row>
    <row r="104" spans="1:65" s="13" customFormat="1" ht="10.199999999999999">
      <c r="B104" s="195"/>
      <c r="C104" s="196"/>
      <c r="D104" s="190" t="s">
        <v>136</v>
      </c>
      <c r="E104" s="197" t="s">
        <v>19</v>
      </c>
      <c r="F104" s="198" t="s">
        <v>172</v>
      </c>
      <c r="G104" s="196"/>
      <c r="H104" s="199">
        <v>18.399999999999999</v>
      </c>
      <c r="I104" s="200"/>
      <c r="J104" s="196"/>
      <c r="K104" s="196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136</v>
      </c>
      <c r="AU104" s="205" t="s">
        <v>82</v>
      </c>
      <c r="AV104" s="13" t="s">
        <v>82</v>
      </c>
      <c r="AW104" s="13" t="s">
        <v>33</v>
      </c>
      <c r="AX104" s="13" t="s">
        <v>79</v>
      </c>
      <c r="AY104" s="205" t="s">
        <v>125</v>
      </c>
    </row>
    <row r="105" spans="1:65" s="2" customFormat="1" ht="14.4" customHeight="1">
      <c r="A105" s="33"/>
      <c r="B105" s="34"/>
      <c r="C105" s="177" t="s">
        <v>173</v>
      </c>
      <c r="D105" s="177" t="s">
        <v>127</v>
      </c>
      <c r="E105" s="178" t="s">
        <v>174</v>
      </c>
      <c r="F105" s="179" t="s">
        <v>175</v>
      </c>
      <c r="G105" s="180" t="s">
        <v>130</v>
      </c>
      <c r="H105" s="181">
        <v>29</v>
      </c>
      <c r="I105" s="182"/>
      <c r="J105" s="183">
        <f>ROUND(I105*H105,2)</f>
        <v>0</v>
      </c>
      <c r="K105" s="179" t="s">
        <v>131</v>
      </c>
      <c r="L105" s="38"/>
      <c r="M105" s="184" t="s">
        <v>19</v>
      </c>
      <c r="N105" s="185" t="s">
        <v>42</v>
      </c>
      <c r="O105" s="63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8" t="s">
        <v>132</v>
      </c>
      <c r="AT105" s="188" t="s">
        <v>127</v>
      </c>
      <c r="AU105" s="188" t="s">
        <v>82</v>
      </c>
      <c r="AY105" s="16" t="s">
        <v>125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6" t="s">
        <v>79</v>
      </c>
      <c r="BK105" s="189">
        <f>ROUND(I105*H105,2)</f>
        <v>0</v>
      </c>
      <c r="BL105" s="16" t="s">
        <v>132</v>
      </c>
      <c r="BM105" s="188" t="s">
        <v>176</v>
      </c>
    </row>
    <row r="106" spans="1:65" s="2" customFormat="1" ht="19.2">
      <c r="A106" s="33"/>
      <c r="B106" s="34"/>
      <c r="C106" s="35"/>
      <c r="D106" s="190" t="s">
        <v>134</v>
      </c>
      <c r="E106" s="35"/>
      <c r="F106" s="191" t="s">
        <v>177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134</v>
      </c>
      <c r="AU106" s="16" t="s">
        <v>82</v>
      </c>
    </row>
    <row r="107" spans="1:65" s="13" customFormat="1" ht="10.199999999999999">
      <c r="B107" s="195"/>
      <c r="C107" s="196"/>
      <c r="D107" s="190" t="s">
        <v>136</v>
      </c>
      <c r="E107" s="197" t="s">
        <v>19</v>
      </c>
      <c r="F107" s="198" t="s">
        <v>178</v>
      </c>
      <c r="G107" s="196"/>
      <c r="H107" s="199">
        <v>29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136</v>
      </c>
      <c r="AU107" s="205" t="s">
        <v>82</v>
      </c>
      <c r="AV107" s="13" t="s">
        <v>82</v>
      </c>
      <c r="AW107" s="13" t="s">
        <v>33</v>
      </c>
      <c r="AX107" s="13" t="s">
        <v>79</v>
      </c>
      <c r="AY107" s="205" t="s">
        <v>125</v>
      </c>
    </row>
    <row r="108" spans="1:65" s="2" customFormat="1" ht="14.4" customHeight="1">
      <c r="A108" s="33"/>
      <c r="B108" s="34"/>
      <c r="C108" s="177" t="s">
        <v>179</v>
      </c>
      <c r="D108" s="177" t="s">
        <v>127</v>
      </c>
      <c r="E108" s="178" t="s">
        <v>180</v>
      </c>
      <c r="F108" s="179" t="s">
        <v>181</v>
      </c>
      <c r="G108" s="180" t="s">
        <v>156</v>
      </c>
      <c r="H108" s="181">
        <v>761.52</v>
      </c>
      <c r="I108" s="182"/>
      <c r="J108" s="183">
        <f>ROUND(I108*H108,2)</f>
        <v>0</v>
      </c>
      <c r="K108" s="179" t="s">
        <v>131</v>
      </c>
      <c r="L108" s="38"/>
      <c r="M108" s="184" t="s">
        <v>19</v>
      </c>
      <c r="N108" s="185" t="s">
        <v>42</v>
      </c>
      <c r="O108" s="63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132</v>
      </c>
      <c r="AT108" s="188" t="s">
        <v>127</v>
      </c>
      <c r="AU108" s="188" t="s">
        <v>82</v>
      </c>
      <c r="AY108" s="16" t="s">
        <v>125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79</v>
      </c>
      <c r="BK108" s="189">
        <f>ROUND(I108*H108,2)</f>
        <v>0</v>
      </c>
      <c r="BL108" s="16" t="s">
        <v>132</v>
      </c>
      <c r="BM108" s="188" t="s">
        <v>182</v>
      </c>
    </row>
    <row r="109" spans="1:65" s="2" customFormat="1" ht="19.2">
      <c r="A109" s="33"/>
      <c r="B109" s="34"/>
      <c r="C109" s="35"/>
      <c r="D109" s="190" t="s">
        <v>134</v>
      </c>
      <c r="E109" s="35"/>
      <c r="F109" s="191" t="s">
        <v>183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134</v>
      </c>
      <c r="AU109" s="16" t="s">
        <v>82</v>
      </c>
    </row>
    <row r="110" spans="1:65" s="13" customFormat="1" ht="10.199999999999999">
      <c r="B110" s="195"/>
      <c r="C110" s="196"/>
      <c r="D110" s="190" t="s">
        <v>136</v>
      </c>
      <c r="E110" s="197" t="s">
        <v>19</v>
      </c>
      <c r="F110" s="198" t="s">
        <v>184</v>
      </c>
      <c r="G110" s="196"/>
      <c r="H110" s="199">
        <v>175.72</v>
      </c>
      <c r="I110" s="200"/>
      <c r="J110" s="196"/>
      <c r="K110" s="196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136</v>
      </c>
      <c r="AU110" s="205" t="s">
        <v>82</v>
      </c>
      <c r="AV110" s="13" t="s">
        <v>82</v>
      </c>
      <c r="AW110" s="13" t="s">
        <v>33</v>
      </c>
      <c r="AX110" s="13" t="s">
        <v>71</v>
      </c>
      <c r="AY110" s="205" t="s">
        <v>125</v>
      </c>
    </row>
    <row r="111" spans="1:65" s="13" customFormat="1" ht="10.199999999999999">
      <c r="B111" s="195"/>
      <c r="C111" s="196"/>
      <c r="D111" s="190" t="s">
        <v>136</v>
      </c>
      <c r="E111" s="197" t="s">
        <v>19</v>
      </c>
      <c r="F111" s="198" t="s">
        <v>185</v>
      </c>
      <c r="G111" s="196"/>
      <c r="H111" s="199">
        <v>116.4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136</v>
      </c>
      <c r="AU111" s="205" t="s">
        <v>82</v>
      </c>
      <c r="AV111" s="13" t="s">
        <v>82</v>
      </c>
      <c r="AW111" s="13" t="s">
        <v>33</v>
      </c>
      <c r="AX111" s="13" t="s">
        <v>71</v>
      </c>
      <c r="AY111" s="205" t="s">
        <v>125</v>
      </c>
    </row>
    <row r="112" spans="1:65" s="13" customFormat="1" ht="10.199999999999999">
      <c r="B112" s="195"/>
      <c r="C112" s="196"/>
      <c r="D112" s="190" t="s">
        <v>136</v>
      </c>
      <c r="E112" s="197" t="s">
        <v>19</v>
      </c>
      <c r="F112" s="198" t="s">
        <v>186</v>
      </c>
      <c r="G112" s="196"/>
      <c r="H112" s="199">
        <v>19.2</v>
      </c>
      <c r="I112" s="200"/>
      <c r="J112" s="196"/>
      <c r="K112" s="196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136</v>
      </c>
      <c r="AU112" s="205" t="s">
        <v>82</v>
      </c>
      <c r="AV112" s="13" t="s">
        <v>82</v>
      </c>
      <c r="AW112" s="13" t="s">
        <v>33</v>
      </c>
      <c r="AX112" s="13" t="s">
        <v>71</v>
      </c>
      <c r="AY112" s="205" t="s">
        <v>125</v>
      </c>
    </row>
    <row r="113" spans="1:65" s="13" customFormat="1" ht="10.199999999999999">
      <c r="B113" s="195"/>
      <c r="C113" s="196"/>
      <c r="D113" s="190" t="s">
        <v>136</v>
      </c>
      <c r="E113" s="197" t="s">
        <v>19</v>
      </c>
      <c r="F113" s="198" t="s">
        <v>187</v>
      </c>
      <c r="G113" s="196"/>
      <c r="H113" s="199">
        <v>450.2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136</v>
      </c>
      <c r="AU113" s="205" t="s">
        <v>82</v>
      </c>
      <c r="AV113" s="13" t="s">
        <v>82</v>
      </c>
      <c r="AW113" s="13" t="s">
        <v>33</v>
      </c>
      <c r="AX113" s="13" t="s">
        <v>71</v>
      </c>
      <c r="AY113" s="205" t="s">
        <v>125</v>
      </c>
    </row>
    <row r="114" spans="1:65" s="2" customFormat="1" ht="14.4" customHeight="1">
      <c r="A114" s="33"/>
      <c r="B114" s="34"/>
      <c r="C114" s="177" t="s">
        <v>188</v>
      </c>
      <c r="D114" s="177" t="s">
        <v>127</v>
      </c>
      <c r="E114" s="178" t="s">
        <v>189</v>
      </c>
      <c r="F114" s="179" t="s">
        <v>190</v>
      </c>
      <c r="G114" s="180" t="s">
        <v>156</v>
      </c>
      <c r="H114" s="181">
        <v>226.7</v>
      </c>
      <c r="I114" s="182"/>
      <c r="J114" s="183">
        <f>ROUND(I114*H114,2)</f>
        <v>0</v>
      </c>
      <c r="K114" s="179" t="s">
        <v>131</v>
      </c>
      <c r="L114" s="38"/>
      <c r="M114" s="184" t="s">
        <v>19</v>
      </c>
      <c r="N114" s="185" t="s">
        <v>42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132</v>
      </c>
      <c r="AT114" s="188" t="s">
        <v>127</v>
      </c>
      <c r="AU114" s="188" t="s">
        <v>82</v>
      </c>
      <c r="AY114" s="16" t="s">
        <v>125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79</v>
      </c>
      <c r="BK114" s="189">
        <f>ROUND(I114*H114,2)</f>
        <v>0</v>
      </c>
      <c r="BL114" s="16" t="s">
        <v>132</v>
      </c>
      <c r="BM114" s="188" t="s">
        <v>191</v>
      </c>
    </row>
    <row r="115" spans="1:65" s="2" customFormat="1" ht="19.2">
      <c r="A115" s="33"/>
      <c r="B115" s="34"/>
      <c r="C115" s="35"/>
      <c r="D115" s="190" t="s">
        <v>134</v>
      </c>
      <c r="E115" s="35"/>
      <c r="F115" s="191" t="s">
        <v>192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134</v>
      </c>
      <c r="AU115" s="16" t="s">
        <v>82</v>
      </c>
    </row>
    <row r="116" spans="1:65" s="13" customFormat="1" ht="10.199999999999999">
      <c r="B116" s="195"/>
      <c r="C116" s="196"/>
      <c r="D116" s="190" t="s">
        <v>136</v>
      </c>
      <c r="E116" s="197" t="s">
        <v>19</v>
      </c>
      <c r="F116" s="198" t="s">
        <v>193</v>
      </c>
      <c r="G116" s="196"/>
      <c r="H116" s="199">
        <v>226.7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136</v>
      </c>
      <c r="AU116" s="205" t="s">
        <v>82</v>
      </c>
      <c r="AV116" s="13" t="s">
        <v>82</v>
      </c>
      <c r="AW116" s="13" t="s">
        <v>33</v>
      </c>
      <c r="AX116" s="13" t="s">
        <v>79</v>
      </c>
      <c r="AY116" s="205" t="s">
        <v>125</v>
      </c>
    </row>
    <row r="117" spans="1:65" s="2" customFormat="1" ht="14.4" customHeight="1">
      <c r="A117" s="33"/>
      <c r="B117" s="34"/>
      <c r="C117" s="177" t="s">
        <v>194</v>
      </c>
      <c r="D117" s="177" t="s">
        <v>127</v>
      </c>
      <c r="E117" s="178" t="s">
        <v>195</v>
      </c>
      <c r="F117" s="179" t="s">
        <v>196</v>
      </c>
      <c r="G117" s="180" t="s">
        <v>156</v>
      </c>
      <c r="H117" s="181">
        <v>329.72</v>
      </c>
      <c r="I117" s="182"/>
      <c r="J117" s="183">
        <f>ROUND(I117*H117,2)</f>
        <v>0</v>
      </c>
      <c r="K117" s="179" t="s">
        <v>131</v>
      </c>
      <c r="L117" s="38"/>
      <c r="M117" s="184" t="s">
        <v>19</v>
      </c>
      <c r="N117" s="185" t="s">
        <v>42</v>
      </c>
      <c r="O117" s="63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8" t="s">
        <v>132</v>
      </c>
      <c r="AT117" s="188" t="s">
        <v>127</v>
      </c>
      <c r="AU117" s="188" t="s">
        <v>82</v>
      </c>
      <c r="AY117" s="16" t="s">
        <v>125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6" t="s">
        <v>79</v>
      </c>
      <c r="BK117" s="189">
        <f>ROUND(I117*H117,2)</f>
        <v>0</v>
      </c>
      <c r="BL117" s="16" t="s">
        <v>132</v>
      </c>
      <c r="BM117" s="188" t="s">
        <v>197</v>
      </c>
    </row>
    <row r="118" spans="1:65" s="2" customFormat="1" ht="19.2">
      <c r="A118" s="33"/>
      <c r="B118" s="34"/>
      <c r="C118" s="35"/>
      <c r="D118" s="190" t="s">
        <v>134</v>
      </c>
      <c r="E118" s="35"/>
      <c r="F118" s="191" t="s">
        <v>198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134</v>
      </c>
      <c r="AU118" s="16" t="s">
        <v>82</v>
      </c>
    </row>
    <row r="119" spans="1:65" s="13" customFormat="1" ht="10.199999999999999">
      <c r="B119" s="195"/>
      <c r="C119" s="196"/>
      <c r="D119" s="190" t="s">
        <v>136</v>
      </c>
      <c r="E119" s="197" t="s">
        <v>19</v>
      </c>
      <c r="F119" s="198" t="s">
        <v>184</v>
      </c>
      <c r="G119" s="196"/>
      <c r="H119" s="199">
        <v>175.72</v>
      </c>
      <c r="I119" s="200"/>
      <c r="J119" s="196"/>
      <c r="K119" s="196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136</v>
      </c>
      <c r="AU119" s="205" t="s">
        <v>82</v>
      </c>
      <c r="AV119" s="13" t="s">
        <v>82</v>
      </c>
      <c r="AW119" s="13" t="s">
        <v>33</v>
      </c>
      <c r="AX119" s="13" t="s">
        <v>71</v>
      </c>
      <c r="AY119" s="205" t="s">
        <v>125</v>
      </c>
    </row>
    <row r="120" spans="1:65" s="13" customFormat="1" ht="10.199999999999999">
      <c r="B120" s="195"/>
      <c r="C120" s="196"/>
      <c r="D120" s="190" t="s">
        <v>136</v>
      </c>
      <c r="E120" s="197" t="s">
        <v>19</v>
      </c>
      <c r="F120" s="198" t="s">
        <v>199</v>
      </c>
      <c r="G120" s="196"/>
      <c r="H120" s="199">
        <v>154</v>
      </c>
      <c r="I120" s="200"/>
      <c r="J120" s="196"/>
      <c r="K120" s="196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136</v>
      </c>
      <c r="AU120" s="205" t="s">
        <v>82</v>
      </c>
      <c r="AV120" s="13" t="s">
        <v>82</v>
      </c>
      <c r="AW120" s="13" t="s">
        <v>33</v>
      </c>
      <c r="AX120" s="13" t="s">
        <v>71</v>
      </c>
      <c r="AY120" s="205" t="s">
        <v>125</v>
      </c>
    </row>
    <row r="121" spans="1:65" s="2" customFormat="1" ht="14.4" customHeight="1">
      <c r="A121" s="33"/>
      <c r="B121" s="34"/>
      <c r="C121" s="177" t="s">
        <v>200</v>
      </c>
      <c r="D121" s="177" t="s">
        <v>127</v>
      </c>
      <c r="E121" s="178" t="s">
        <v>201</v>
      </c>
      <c r="F121" s="179" t="s">
        <v>202</v>
      </c>
      <c r="G121" s="180" t="s">
        <v>203</v>
      </c>
      <c r="H121" s="181">
        <v>1</v>
      </c>
      <c r="I121" s="182"/>
      <c r="J121" s="183">
        <f>ROUND(I121*H121,2)</f>
        <v>0</v>
      </c>
      <c r="K121" s="179" t="s">
        <v>19</v>
      </c>
      <c r="L121" s="38"/>
      <c r="M121" s="184" t="s">
        <v>19</v>
      </c>
      <c r="N121" s="185" t="s">
        <v>42</v>
      </c>
      <c r="O121" s="63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8" t="s">
        <v>132</v>
      </c>
      <c r="AT121" s="188" t="s">
        <v>127</v>
      </c>
      <c r="AU121" s="188" t="s">
        <v>82</v>
      </c>
      <c r="AY121" s="16" t="s">
        <v>125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6" t="s">
        <v>79</v>
      </c>
      <c r="BK121" s="189">
        <f>ROUND(I121*H121,2)</f>
        <v>0</v>
      </c>
      <c r="BL121" s="16" t="s">
        <v>132</v>
      </c>
      <c r="BM121" s="188" t="s">
        <v>204</v>
      </c>
    </row>
    <row r="122" spans="1:65" s="2" customFormat="1" ht="10.199999999999999">
      <c r="A122" s="33"/>
      <c r="B122" s="34"/>
      <c r="C122" s="35"/>
      <c r="D122" s="190" t="s">
        <v>134</v>
      </c>
      <c r="E122" s="35"/>
      <c r="F122" s="191" t="s">
        <v>202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134</v>
      </c>
      <c r="AU122" s="16" t="s">
        <v>82</v>
      </c>
    </row>
    <row r="123" spans="1:65" s="13" customFormat="1" ht="10.199999999999999">
      <c r="B123" s="195"/>
      <c r="C123" s="196"/>
      <c r="D123" s="190" t="s">
        <v>136</v>
      </c>
      <c r="E123" s="197" t="s">
        <v>19</v>
      </c>
      <c r="F123" s="198" t="s">
        <v>205</v>
      </c>
      <c r="G123" s="196"/>
      <c r="H123" s="199">
        <v>1</v>
      </c>
      <c r="I123" s="200"/>
      <c r="J123" s="196"/>
      <c r="K123" s="196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136</v>
      </c>
      <c r="AU123" s="205" t="s">
        <v>82</v>
      </c>
      <c r="AV123" s="13" t="s">
        <v>82</v>
      </c>
      <c r="AW123" s="13" t="s">
        <v>33</v>
      </c>
      <c r="AX123" s="13" t="s">
        <v>79</v>
      </c>
      <c r="AY123" s="205" t="s">
        <v>125</v>
      </c>
    </row>
    <row r="124" spans="1:65" s="2" customFormat="1" ht="14.4" customHeight="1">
      <c r="A124" s="33"/>
      <c r="B124" s="34"/>
      <c r="C124" s="177" t="s">
        <v>206</v>
      </c>
      <c r="D124" s="177" t="s">
        <v>127</v>
      </c>
      <c r="E124" s="178" t="s">
        <v>207</v>
      </c>
      <c r="F124" s="179" t="s">
        <v>208</v>
      </c>
      <c r="G124" s="180" t="s">
        <v>156</v>
      </c>
      <c r="H124" s="181">
        <v>226.7</v>
      </c>
      <c r="I124" s="182"/>
      <c r="J124" s="183">
        <f>ROUND(I124*H124,2)</f>
        <v>0</v>
      </c>
      <c r="K124" s="179" t="s">
        <v>131</v>
      </c>
      <c r="L124" s="38"/>
      <c r="M124" s="184" t="s">
        <v>19</v>
      </c>
      <c r="N124" s="185" t="s">
        <v>42</v>
      </c>
      <c r="O124" s="63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8" t="s">
        <v>132</v>
      </c>
      <c r="AT124" s="188" t="s">
        <v>127</v>
      </c>
      <c r="AU124" s="188" t="s">
        <v>82</v>
      </c>
      <c r="AY124" s="16" t="s">
        <v>125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6" t="s">
        <v>79</v>
      </c>
      <c r="BK124" s="189">
        <f>ROUND(I124*H124,2)</f>
        <v>0</v>
      </c>
      <c r="BL124" s="16" t="s">
        <v>132</v>
      </c>
      <c r="BM124" s="188" t="s">
        <v>209</v>
      </c>
    </row>
    <row r="125" spans="1:65" s="2" customFormat="1" ht="19.2">
      <c r="A125" s="33"/>
      <c r="B125" s="34"/>
      <c r="C125" s="35"/>
      <c r="D125" s="190" t="s">
        <v>134</v>
      </c>
      <c r="E125" s="35"/>
      <c r="F125" s="191" t="s">
        <v>210</v>
      </c>
      <c r="G125" s="35"/>
      <c r="H125" s="35"/>
      <c r="I125" s="192"/>
      <c r="J125" s="35"/>
      <c r="K125" s="35"/>
      <c r="L125" s="38"/>
      <c r="M125" s="193"/>
      <c r="N125" s="194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134</v>
      </c>
      <c r="AU125" s="16" t="s">
        <v>82</v>
      </c>
    </row>
    <row r="126" spans="1:65" s="13" customFormat="1" ht="10.199999999999999">
      <c r="B126" s="195"/>
      <c r="C126" s="196"/>
      <c r="D126" s="190" t="s">
        <v>136</v>
      </c>
      <c r="E126" s="197" t="s">
        <v>19</v>
      </c>
      <c r="F126" s="198" t="s">
        <v>211</v>
      </c>
      <c r="G126" s="196"/>
      <c r="H126" s="199">
        <v>226.7</v>
      </c>
      <c r="I126" s="200"/>
      <c r="J126" s="196"/>
      <c r="K126" s="196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136</v>
      </c>
      <c r="AU126" s="205" t="s">
        <v>82</v>
      </c>
      <c r="AV126" s="13" t="s">
        <v>82</v>
      </c>
      <c r="AW126" s="13" t="s">
        <v>33</v>
      </c>
      <c r="AX126" s="13" t="s">
        <v>79</v>
      </c>
      <c r="AY126" s="205" t="s">
        <v>125</v>
      </c>
    </row>
    <row r="127" spans="1:65" s="2" customFormat="1" ht="14.4" customHeight="1">
      <c r="A127" s="33"/>
      <c r="B127" s="34"/>
      <c r="C127" s="177" t="s">
        <v>212</v>
      </c>
      <c r="D127" s="177" t="s">
        <v>127</v>
      </c>
      <c r="E127" s="178" t="s">
        <v>213</v>
      </c>
      <c r="F127" s="179" t="s">
        <v>214</v>
      </c>
      <c r="G127" s="180" t="s">
        <v>149</v>
      </c>
      <c r="H127" s="181">
        <v>1877.9</v>
      </c>
      <c r="I127" s="182"/>
      <c r="J127" s="183">
        <f>ROUND(I127*H127,2)</f>
        <v>0</v>
      </c>
      <c r="K127" s="179" t="s">
        <v>131</v>
      </c>
      <c r="L127" s="38"/>
      <c r="M127" s="184" t="s">
        <v>19</v>
      </c>
      <c r="N127" s="185" t="s">
        <v>42</v>
      </c>
      <c r="O127" s="63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8" t="s">
        <v>132</v>
      </c>
      <c r="AT127" s="188" t="s">
        <v>127</v>
      </c>
      <c r="AU127" s="188" t="s">
        <v>82</v>
      </c>
      <c r="AY127" s="16" t="s">
        <v>125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6" t="s">
        <v>79</v>
      </c>
      <c r="BK127" s="189">
        <f>ROUND(I127*H127,2)</f>
        <v>0</v>
      </c>
      <c r="BL127" s="16" t="s">
        <v>132</v>
      </c>
      <c r="BM127" s="188" t="s">
        <v>215</v>
      </c>
    </row>
    <row r="128" spans="1:65" s="2" customFormat="1" ht="19.2">
      <c r="A128" s="33"/>
      <c r="B128" s="34"/>
      <c r="C128" s="35"/>
      <c r="D128" s="190" t="s">
        <v>134</v>
      </c>
      <c r="E128" s="35"/>
      <c r="F128" s="191" t="s">
        <v>216</v>
      </c>
      <c r="G128" s="35"/>
      <c r="H128" s="35"/>
      <c r="I128" s="192"/>
      <c r="J128" s="35"/>
      <c r="K128" s="35"/>
      <c r="L128" s="38"/>
      <c r="M128" s="193"/>
      <c r="N128" s="194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134</v>
      </c>
      <c r="AU128" s="16" t="s">
        <v>82</v>
      </c>
    </row>
    <row r="129" spans="1:65" s="13" customFormat="1" ht="10.199999999999999">
      <c r="B129" s="195"/>
      <c r="C129" s="196"/>
      <c r="D129" s="190" t="s">
        <v>136</v>
      </c>
      <c r="E129" s="197" t="s">
        <v>19</v>
      </c>
      <c r="F129" s="198" t="s">
        <v>217</v>
      </c>
      <c r="G129" s="196"/>
      <c r="H129" s="199">
        <v>1877.9</v>
      </c>
      <c r="I129" s="200"/>
      <c r="J129" s="196"/>
      <c r="K129" s="196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136</v>
      </c>
      <c r="AU129" s="205" t="s">
        <v>82</v>
      </c>
      <c r="AV129" s="13" t="s">
        <v>82</v>
      </c>
      <c r="AW129" s="13" t="s">
        <v>33</v>
      </c>
      <c r="AX129" s="13" t="s">
        <v>79</v>
      </c>
      <c r="AY129" s="205" t="s">
        <v>125</v>
      </c>
    </row>
    <row r="130" spans="1:65" s="2" customFormat="1" ht="14.4" customHeight="1">
      <c r="A130" s="33"/>
      <c r="B130" s="34"/>
      <c r="C130" s="177" t="s">
        <v>8</v>
      </c>
      <c r="D130" s="177" t="s">
        <v>127</v>
      </c>
      <c r="E130" s="178" t="s">
        <v>218</v>
      </c>
      <c r="F130" s="179" t="s">
        <v>219</v>
      </c>
      <c r="G130" s="180" t="s">
        <v>149</v>
      </c>
      <c r="H130" s="181">
        <v>1757.2</v>
      </c>
      <c r="I130" s="182"/>
      <c r="J130" s="183">
        <f>ROUND(I130*H130,2)</f>
        <v>0</v>
      </c>
      <c r="K130" s="179" t="s">
        <v>131</v>
      </c>
      <c r="L130" s="38"/>
      <c r="M130" s="184" t="s">
        <v>19</v>
      </c>
      <c r="N130" s="185" t="s">
        <v>42</v>
      </c>
      <c r="O130" s="63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8" t="s">
        <v>132</v>
      </c>
      <c r="AT130" s="188" t="s">
        <v>127</v>
      </c>
      <c r="AU130" s="188" t="s">
        <v>82</v>
      </c>
      <c r="AY130" s="16" t="s">
        <v>125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6" t="s">
        <v>79</v>
      </c>
      <c r="BK130" s="189">
        <f>ROUND(I130*H130,2)</f>
        <v>0</v>
      </c>
      <c r="BL130" s="16" t="s">
        <v>132</v>
      </c>
      <c r="BM130" s="188" t="s">
        <v>220</v>
      </c>
    </row>
    <row r="131" spans="1:65" s="2" customFormat="1" ht="10.199999999999999">
      <c r="A131" s="33"/>
      <c r="B131" s="34"/>
      <c r="C131" s="35"/>
      <c r="D131" s="190" t="s">
        <v>134</v>
      </c>
      <c r="E131" s="35"/>
      <c r="F131" s="191" t="s">
        <v>221</v>
      </c>
      <c r="G131" s="35"/>
      <c r="H131" s="35"/>
      <c r="I131" s="192"/>
      <c r="J131" s="35"/>
      <c r="K131" s="35"/>
      <c r="L131" s="38"/>
      <c r="M131" s="193"/>
      <c r="N131" s="194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134</v>
      </c>
      <c r="AU131" s="16" t="s">
        <v>82</v>
      </c>
    </row>
    <row r="132" spans="1:65" s="13" customFormat="1" ht="10.199999999999999">
      <c r="B132" s="195"/>
      <c r="C132" s="196"/>
      <c r="D132" s="190" t="s">
        <v>136</v>
      </c>
      <c r="E132" s="197" t="s">
        <v>19</v>
      </c>
      <c r="F132" s="198" t="s">
        <v>222</v>
      </c>
      <c r="G132" s="196"/>
      <c r="H132" s="199">
        <v>1757.2</v>
      </c>
      <c r="I132" s="200"/>
      <c r="J132" s="196"/>
      <c r="K132" s="196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136</v>
      </c>
      <c r="AU132" s="205" t="s">
        <v>82</v>
      </c>
      <c r="AV132" s="13" t="s">
        <v>82</v>
      </c>
      <c r="AW132" s="13" t="s">
        <v>33</v>
      </c>
      <c r="AX132" s="13" t="s">
        <v>79</v>
      </c>
      <c r="AY132" s="205" t="s">
        <v>125</v>
      </c>
    </row>
    <row r="133" spans="1:65" s="12" customFormat="1" ht="22.8" customHeight="1">
      <c r="B133" s="161"/>
      <c r="C133" s="162"/>
      <c r="D133" s="163" t="s">
        <v>70</v>
      </c>
      <c r="E133" s="175" t="s">
        <v>132</v>
      </c>
      <c r="F133" s="175" t="s">
        <v>223</v>
      </c>
      <c r="G133" s="162"/>
      <c r="H133" s="162"/>
      <c r="I133" s="165"/>
      <c r="J133" s="176">
        <f>BK133</f>
        <v>0</v>
      </c>
      <c r="K133" s="162"/>
      <c r="L133" s="167"/>
      <c r="M133" s="168"/>
      <c r="N133" s="169"/>
      <c r="O133" s="169"/>
      <c r="P133" s="170">
        <f>SUM(P134:P141)</f>
        <v>0</v>
      </c>
      <c r="Q133" s="169"/>
      <c r="R133" s="170">
        <f>SUM(R134:R141)</f>
        <v>142.05019999999999</v>
      </c>
      <c r="S133" s="169"/>
      <c r="T133" s="171">
        <f>SUM(T134:T141)</f>
        <v>0</v>
      </c>
      <c r="AR133" s="172" t="s">
        <v>79</v>
      </c>
      <c r="AT133" s="173" t="s">
        <v>70</v>
      </c>
      <c r="AU133" s="173" t="s">
        <v>79</v>
      </c>
      <c r="AY133" s="172" t="s">
        <v>125</v>
      </c>
      <c r="BK133" s="174">
        <f>SUM(BK134:BK141)</f>
        <v>0</v>
      </c>
    </row>
    <row r="134" spans="1:65" s="2" customFormat="1" ht="14.4" customHeight="1">
      <c r="A134" s="33"/>
      <c r="B134" s="34"/>
      <c r="C134" s="177" t="s">
        <v>224</v>
      </c>
      <c r="D134" s="177" t="s">
        <v>127</v>
      </c>
      <c r="E134" s="178" t="s">
        <v>225</v>
      </c>
      <c r="F134" s="179" t="s">
        <v>226</v>
      </c>
      <c r="G134" s="180" t="s">
        <v>156</v>
      </c>
      <c r="H134" s="181">
        <v>29.7</v>
      </c>
      <c r="I134" s="182"/>
      <c r="J134" s="183">
        <f>ROUND(I134*H134,2)</f>
        <v>0</v>
      </c>
      <c r="K134" s="179" t="s">
        <v>131</v>
      </c>
      <c r="L134" s="38"/>
      <c r="M134" s="184" t="s">
        <v>19</v>
      </c>
      <c r="N134" s="185" t="s">
        <v>42</v>
      </c>
      <c r="O134" s="63"/>
      <c r="P134" s="186">
        <f>O134*H134</f>
        <v>0</v>
      </c>
      <c r="Q134" s="186">
        <v>1.7535000000000001</v>
      </c>
      <c r="R134" s="186">
        <f>Q134*H134</f>
        <v>52.078949999999999</v>
      </c>
      <c r="S134" s="186">
        <v>0</v>
      </c>
      <c r="T134" s="18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8" t="s">
        <v>132</v>
      </c>
      <c r="AT134" s="188" t="s">
        <v>127</v>
      </c>
      <c r="AU134" s="188" t="s">
        <v>82</v>
      </c>
      <c r="AY134" s="16" t="s">
        <v>125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6" t="s">
        <v>79</v>
      </c>
      <c r="BK134" s="189">
        <f>ROUND(I134*H134,2)</f>
        <v>0</v>
      </c>
      <c r="BL134" s="16" t="s">
        <v>132</v>
      </c>
      <c r="BM134" s="188" t="s">
        <v>227</v>
      </c>
    </row>
    <row r="135" spans="1:65" s="2" customFormat="1" ht="10.199999999999999">
      <c r="A135" s="33"/>
      <c r="B135" s="34"/>
      <c r="C135" s="35"/>
      <c r="D135" s="190" t="s">
        <v>134</v>
      </c>
      <c r="E135" s="35"/>
      <c r="F135" s="191" t="s">
        <v>228</v>
      </c>
      <c r="G135" s="35"/>
      <c r="H135" s="35"/>
      <c r="I135" s="192"/>
      <c r="J135" s="35"/>
      <c r="K135" s="35"/>
      <c r="L135" s="38"/>
      <c r="M135" s="193"/>
      <c r="N135" s="194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134</v>
      </c>
      <c r="AU135" s="16" t="s">
        <v>82</v>
      </c>
    </row>
    <row r="136" spans="1:65" s="2" customFormat="1" ht="19.2">
      <c r="A136" s="33"/>
      <c r="B136" s="34"/>
      <c r="C136" s="35"/>
      <c r="D136" s="190" t="s">
        <v>159</v>
      </c>
      <c r="E136" s="35"/>
      <c r="F136" s="206" t="s">
        <v>229</v>
      </c>
      <c r="G136" s="35"/>
      <c r="H136" s="35"/>
      <c r="I136" s="192"/>
      <c r="J136" s="35"/>
      <c r="K136" s="35"/>
      <c r="L136" s="38"/>
      <c r="M136" s="193"/>
      <c r="N136" s="194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159</v>
      </c>
      <c r="AU136" s="16" t="s">
        <v>82</v>
      </c>
    </row>
    <row r="137" spans="1:65" s="13" customFormat="1" ht="10.199999999999999">
      <c r="B137" s="195"/>
      <c r="C137" s="196"/>
      <c r="D137" s="190" t="s">
        <v>136</v>
      </c>
      <c r="E137" s="197" t="s">
        <v>19</v>
      </c>
      <c r="F137" s="198" t="s">
        <v>230</v>
      </c>
      <c r="G137" s="196"/>
      <c r="H137" s="199">
        <v>29.7</v>
      </c>
      <c r="I137" s="200"/>
      <c r="J137" s="196"/>
      <c r="K137" s="196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136</v>
      </c>
      <c r="AU137" s="205" t="s">
        <v>82</v>
      </c>
      <c r="AV137" s="13" t="s">
        <v>82</v>
      </c>
      <c r="AW137" s="13" t="s">
        <v>33</v>
      </c>
      <c r="AX137" s="13" t="s">
        <v>79</v>
      </c>
      <c r="AY137" s="205" t="s">
        <v>125</v>
      </c>
    </row>
    <row r="138" spans="1:65" s="2" customFormat="1" ht="14.4" customHeight="1">
      <c r="A138" s="33"/>
      <c r="B138" s="34"/>
      <c r="C138" s="177" t="s">
        <v>231</v>
      </c>
      <c r="D138" s="177" t="s">
        <v>127</v>
      </c>
      <c r="E138" s="178" t="s">
        <v>232</v>
      </c>
      <c r="F138" s="179" t="s">
        <v>233</v>
      </c>
      <c r="G138" s="180" t="s">
        <v>156</v>
      </c>
      <c r="H138" s="181">
        <v>43.1</v>
      </c>
      <c r="I138" s="182"/>
      <c r="J138" s="183">
        <f>ROUND(I138*H138,2)</f>
        <v>0</v>
      </c>
      <c r="K138" s="179" t="s">
        <v>131</v>
      </c>
      <c r="L138" s="38"/>
      <c r="M138" s="184" t="s">
        <v>19</v>
      </c>
      <c r="N138" s="185" t="s">
        <v>42</v>
      </c>
      <c r="O138" s="63"/>
      <c r="P138" s="186">
        <f>O138*H138</f>
        <v>0</v>
      </c>
      <c r="Q138" s="186">
        <v>2.0874999999999999</v>
      </c>
      <c r="R138" s="186">
        <f>Q138*H138</f>
        <v>89.971249999999998</v>
      </c>
      <c r="S138" s="186">
        <v>0</v>
      </c>
      <c r="T138" s="18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8" t="s">
        <v>132</v>
      </c>
      <c r="AT138" s="188" t="s">
        <v>127</v>
      </c>
      <c r="AU138" s="188" t="s">
        <v>82</v>
      </c>
      <c r="AY138" s="16" t="s">
        <v>125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6" t="s">
        <v>79</v>
      </c>
      <c r="BK138" s="189">
        <f>ROUND(I138*H138,2)</f>
        <v>0</v>
      </c>
      <c r="BL138" s="16" t="s">
        <v>132</v>
      </c>
      <c r="BM138" s="188" t="s">
        <v>234</v>
      </c>
    </row>
    <row r="139" spans="1:65" s="2" customFormat="1" ht="10.199999999999999">
      <c r="A139" s="33"/>
      <c r="B139" s="34"/>
      <c r="C139" s="35"/>
      <c r="D139" s="190" t="s">
        <v>134</v>
      </c>
      <c r="E139" s="35"/>
      <c r="F139" s="191" t="s">
        <v>235</v>
      </c>
      <c r="G139" s="35"/>
      <c r="H139" s="35"/>
      <c r="I139" s="192"/>
      <c r="J139" s="35"/>
      <c r="K139" s="35"/>
      <c r="L139" s="38"/>
      <c r="M139" s="193"/>
      <c r="N139" s="194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134</v>
      </c>
      <c r="AU139" s="16" t="s">
        <v>82</v>
      </c>
    </row>
    <row r="140" spans="1:65" s="2" customFormat="1" ht="19.2">
      <c r="A140" s="33"/>
      <c r="B140" s="34"/>
      <c r="C140" s="35"/>
      <c r="D140" s="190" t="s">
        <v>159</v>
      </c>
      <c r="E140" s="35"/>
      <c r="F140" s="206" t="s">
        <v>236</v>
      </c>
      <c r="G140" s="35"/>
      <c r="H140" s="35"/>
      <c r="I140" s="192"/>
      <c r="J140" s="35"/>
      <c r="K140" s="35"/>
      <c r="L140" s="38"/>
      <c r="M140" s="193"/>
      <c r="N140" s="194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159</v>
      </c>
      <c r="AU140" s="16" t="s">
        <v>82</v>
      </c>
    </row>
    <row r="141" spans="1:65" s="13" customFormat="1" ht="10.199999999999999">
      <c r="B141" s="195"/>
      <c r="C141" s="196"/>
      <c r="D141" s="190" t="s">
        <v>136</v>
      </c>
      <c r="E141" s="197" t="s">
        <v>19</v>
      </c>
      <c r="F141" s="198" t="s">
        <v>237</v>
      </c>
      <c r="G141" s="196"/>
      <c r="H141" s="199">
        <v>43.1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136</v>
      </c>
      <c r="AU141" s="205" t="s">
        <v>82</v>
      </c>
      <c r="AV141" s="13" t="s">
        <v>82</v>
      </c>
      <c r="AW141" s="13" t="s">
        <v>33</v>
      </c>
      <c r="AX141" s="13" t="s">
        <v>79</v>
      </c>
      <c r="AY141" s="205" t="s">
        <v>125</v>
      </c>
    </row>
    <row r="142" spans="1:65" s="12" customFormat="1" ht="22.8" customHeight="1">
      <c r="B142" s="161"/>
      <c r="C142" s="162"/>
      <c r="D142" s="163" t="s">
        <v>70</v>
      </c>
      <c r="E142" s="175" t="s">
        <v>238</v>
      </c>
      <c r="F142" s="175" t="s">
        <v>239</v>
      </c>
      <c r="G142" s="162"/>
      <c r="H142" s="162"/>
      <c r="I142" s="165"/>
      <c r="J142" s="176">
        <f>BK142</f>
        <v>0</v>
      </c>
      <c r="K142" s="162"/>
      <c r="L142" s="167"/>
      <c r="M142" s="168"/>
      <c r="N142" s="169"/>
      <c r="O142" s="169"/>
      <c r="P142" s="170">
        <f>SUM(P143:P144)</f>
        <v>0</v>
      </c>
      <c r="Q142" s="169"/>
      <c r="R142" s="170">
        <f>SUM(R143:R144)</f>
        <v>0</v>
      </c>
      <c r="S142" s="169"/>
      <c r="T142" s="171">
        <f>SUM(T143:T144)</f>
        <v>0</v>
      </c>
      <c r="AR142" s="172" t="s">
        <v>79</v>
      </c>
      <c r="AT142" s="173" t="s">
        <v>70</v>
      </c>
      <c r="AU142" s="173" t="s">
        <v>79</v>
      </c>
      <c r="AY142" s="172" t="s">
        <v>125</v>
      </c>
      <c r="BK142" s="174">
        <f>SUM(BK143:BK144)</f>
        <v>0</v>
      </c>
    </row>
    <row r="143" spans="1:65" s="2" customFormat="1" ht="14.4" customHeight="1">
      <c r="A143" s="33"/>
      <c r="B143" s="34"/>
      <c r="C143" s="177" t="s">
        <v>240</v>
      </c>
      <c r="D143" s="177" t="s">
        <v>127</v>
      </c>
      <c r="E143" s="178" t="s">
        <v>241</v>
      </c>
      <c r="F143" s="179" t="s">
        <v>242</v>
      </c>
      <c r="G143" s="180" t="s">
        <v>203</v>
      </c>
      <c r="H143" s="181">
        <v>142.05000000000001</v>
      </c>
      <c r="I143" s="182"/>
      <c r="J143" s="183">
        <f>ROUND(I143*H143,2)</f>
        <v>0</v>
      </c>
      <c r="K143" s="179" t="s">
        <v>131</v>
      </c>
      <c r="L143" s="38"/>
      <c r="M143" s="184" t="s">
        <v>19</v>
      </c>
      <c r="N143" s="185" t="s">
        <v>42</v>
      </c>
      <c r="O143" s="63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8" t="s">
        <v>132</v>
      </c>
      <c r="AT143" s="188" t="s">
        <v>127</v>
      </c>
      <c r="AU143" s="188" t="s">
        <v>82</v>
      </c>
      <c r="AY143" s="16" t="s">
        <v>125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6" t="s">
        <v>79</v>
      </c>
      <c r="BK143" s="189">
        <f>ROUND(I143*H143,2)</f>
        <v>0</v>
      </c>
      <c r="BL143" s="16" t="s">
        <v>132</v>
      </c>
      <c r="BM143" s="188" t="s">
        <v>243</v>
      </c>
    </row>
    <row r="144" spans="1:65" s="2" customFormat="1" ht="10.199999999999999">
      <c r="A144" s="33"/>
      <c r="B144" s="34"/>
      <c r="C144" s="35"/>
      <c r="D144" s="190" t="s">
        <v>134</v>
      </c>
      <c r="E144" s="35"/>
      <c r="F144" s="191" t="s">
        <v>244</v>
      </c>
      <c r="G144" s="35"/>
      <c r="H144" s="35"/>
      <c r="I144" s="192"/>
      <c r="J144" s="35"/>
      <c r="K144" s="35"/>
      <c r="L144" s="38"/>
      <c r="M144" s="207"/>
      <c r="N144" s="208"/>
      <c r="O144" s="209"/>
      <c r="P144" s="209"/>
      <c r="Q144" s="209"/>
      <c r="R144" s="209"/>
      <c r="S144" s="209"/>
      <c r="T144" s="21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134</v>
      </c>
      <c r="AU144" s="16" t="s">
        <v>82</v>
      </c>
    </row>
    <row r="145" spans="1:31" s="2" customFormat="1" ht="6.9" customHeight="1">
      <c r="A145" s="33"/>
      <c r="B145" s="46"/>
      <c r="C145" s="47"/>
      <c r="D145" s="47"/>
      <c r="E145" s="47"/>
      <c r="F145" s="47"/>
      <c r="G145" s="47"/>
      <c r="H145" s="47"/>
      <c r="I145" s="47"/>
      <c r="J145" s="47"/>
      <c r="K145" s="47"/>
      <c r="L145" s="38"/>
      <c r="M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</sheetData>
  <sheetProtection algorithmName="SHA-512" hashValue="s9KwqPmHbLFmLFm19zv2Eaiq11FLMnH1nhONLULBVh85JTz2fMf0wlsvyvPeR89jcaot0uEePB+qDmHXyP2Hhw==" saltValue="GBut2HnNKmG1SFXRwXjVyG5eEPMXt/0/p0xgFcKGpAhWbAXMP7biH+EGkXjKTfezVzfL4zX5KfY4YU01O0SG2Q==" spinCount="100000" sheet="1" objects="1" scenarios="1" formatColumns="0" formatRows="0" autoFilter="0"/>
  <autoFilter ref="C82:K14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5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85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9" t="str">
        <f>'Rekapitulace stavby'!K6</f>
        <v>Společná zařízení Malé Výkleky - Retenční nádrž VHO 1 a průleh PEO 4</v>
      </c>
      <c r="F7" s="350"/>
      <c r="G7" s="350"/>
      <c r="H7" s="350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51" t="s">
        <v>245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86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4. 2. 2021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3" t="str">
        <f>'Rekapitulace stavby'!E14</f>
        <v>Vyplň údaj</v>
      </c>
      <c r="F18" s="354"/>
      <c r="G18" s="354"/>
      <c r="H18" s="354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4"/>
      <c r="B27" s="115"/>
      <c r="C27" s="114"/>
      <c r="D27" s="114"/>
      <c r="E27" s="355" t="s">
        <v>19</v>
      </c>
      <c r="F27" s="355"/>
      <c r="G27" s="355"/>
      <c r="H27" s="355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ROUND(J90,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ROUND((SUM(BE90:BE284)),  2)</f>
        <v>0</v>
      </c>
      <c r="G33" s="33"/>
      <c r="H33" s="33"/>
      <c r="I33" s="123">
        <v>0.21</v>
      </c>
      <c r="J33" s="122">
        <f>ROUND(((SUM(BE90:BE284))*I33),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ROUND((SUM(BF90:BF284)),  2)</f>
        <v>0</v>
      </c>
      <c r="G34" s="33"/>
      <c r="H34" s="33"/>
      <c r="I34" s="123">
        <v>0.15</v>
      </c>
      <c r="J34" s="122">
        <f>ROUND(((SUM(BF90:BF284))*I34),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ROUND((SUM(BG90:BG284)),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ROUND((SUM(BH90:BH284)),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ROUND((SUM(BI90:BI284)),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102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6" t="str">
        <f>E7</f>
        <v>Společná zařízení Malé Výkleky - Retenční nádrž VHO 1 a průleh PEO 4</v>
      </c>
      <c r="F48" s="357"/>
      <c r="G48" s="357"/>
      <c r="H48" s="357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05" t="str">
        <f>E9</f>
        <v>SO 02 - Výpustný objekt a bezpečnostní přeliv</v>
      </c>
      <c r="F50" s="358"/>
      <c r="G50" s="358"/>
      <c r="H50" s="358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4. 2. 2021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GAP Pardubice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103</v>
      </c>
      <c r="D57" s="136"/>
      <c r="E57" s="136"/>
      <c r="F57" s="136"/>
      <c r="G57" s="136"/>
      <c r="H57" s="136"/>
      <c r="I57" s="136"/>
      <c r="J57" s="137" t="s">
        <v>104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J90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105</v>
      </c>
    </row>
    <row r="60" spans="1:47" s="9" customFormat="1" ht="24.9" customHeight="1">
      <c r="B60" s="139"/>
      <c r="C60" s="140"/>
      <c r="D60" s="141" t="s">
        <v>106</v>
      </c>
      <c r="E60" s="142"/>
      <c r="F60" s="142"/>
      <c r="G60" s="142"/>
      <c r="H60" s="142"/>
      <c r="I60" s="142"/>
      <c r="J60" s="143">
        <f>J91</f>
        <v>0</v>
      </c>
      <c r="K60" s="140"/>
      <c r="L60" s="144"/>
    </row>
    <row r="61" spans="1:47" s="10" customFormat="1" ht="19.95" customHeight="1">
      <c r="B61" s="145"/>
      <c r="C61" s="96"/>
      <c r="D61" s="146" t="s">
        <v>107</v>
      </c>
      <c r="E61" s="147"/>
      <c r="F61" s="147"/>
      <c r="G61" s="147"/>
      <c r="H61" s="147"/>
      <c r="I61" s="147"/>
      <c r="J61" s="148">
        <f>J92</f>
        <v>0</v>
      </c>
      <c r="K61" s="96"/>
      <c r="L61" s="149"/>
    </row>
    <row r="62" spans="1:47" s="10" customFormat="1" ht="19.95" customHeight="1">
      <c r="B62" s="145"/>
      <c r="C62" s="96"/>
      <c r="D62" s="146" t="s">
        <v>246</v>
      </c>
      <c r="E62" s="147"/>
      <c r="F62" s="147"/>
      <c r="G62" s="147"/>
      <c r="H62" s="147"/>
      <c r="I62" s="147"/>
      <c r="J62" s="148">
        <f>J143</f>
        <v>0</v>
      </c>
      <c r="K62" s="96"/>
      <c r="L62" s="149"/>
    </row>
    <row r="63" spans="1:47" s="10" customFormat="1" ht="19.95" customHeight="1">
      <c r="B63" s="145"/>
      <c r="C63" s="96"/>
      <c r="D63" s="146" t="s">
        <v>247</v>
      </c>
      <c r="E63" s="147"/>
      <c r="F63" s="147"/>
      <c r="G63" s="147"/>
      <c r="H63" s="147"/>
      <c r="I63" s="147"/>
      <c r="J63" s="148">
        <f>J181</f>
        <v>0</v>
      </c>
      <c r="K63" s="96"/>
      <c r="L63" s="149"/>
    </row>
    <row r="64" spans="1:47" s="10" customFormat="1" ht="19.95" customHeight="1">
      <c r="B64" s="145"/>
      <c r="C64" s="96"/>
      <c r="D64" s="146" t="s">
        <v>108</v>
      </c>
      <c r="E64" s="147"/>
      <c r="F64" s="147"/>
      <c r="G64" s="147"/>
      <c r="H64" s="147"/>
      <c r="I64" s="147"/>
      <c r="J64" s="148">
        <f>J204</f>
        <v>0</v>
      </c>
      <c r="K64" s="96"/>
      <c r="L64" s="149"/>
    </row>
    <row r="65" spans="1:31" s="10" customFormat="1" ht="19.95" customHeight="1">
      <c r="B65" s="145"/>
      <c r="C65" s="96"/>
      <c r="D65" s="146" t="s">
        <v>248</v>
      </c>
      <c r="E65" s="147"/>
      <c r="F65" s="147"/>
      <c r="G65" s="147"/>
      <c r="H65" s="147"/>
      <c r="I65" s="147"/>
      <c r="J65" s="148">
        <f>J226</f>
        <v>0</v>
      </c>
      <c r="K65" s="96"/>
      <c r="L65" s="149"/>
    </row>
    <row r="66" spans="1:31" s="10" customFormat="1" ht="19.95" customHeight="1">
      <c r="B66" s="145"/>
      <c r="C66" s="96"/>
      <c r="D66" s="146" t="s">
        <v>249</v>
      </c>
      <c r="E66" s="147"/>
      <c r="F66" s="147"/>
      <c r="G66" s="147"/>
      <c r="H66" s="147"/>
      <c r="I66" s="147"/>
      <c r="J66" s="148">
        <f>J232</f>
        <v>0</v>
      </c>
      <c r="K66" s="96"/>
      <c r="L66" s="149"/>
    </row>
    <row r="67" spans="1:31" s="10" customFormat="1" ht="19.95" customHeight="1">
      <c r="B67" s="145"/>
      <c r="C67" s="96"/>
      <c r="D67" s="146" t="s">
        <v>109</v>
      </c>
      <c r="E67" s="147"/>
      <c r="F67" s="147"/>
      <c r="G67" s="147"/>
      <c r="H67" s="147"/>
      <c r="I67" s="147"/>
      <c r="J67" s="148">
        <f>J265</f>
        <v>0</v>
      </c>
      <c r="K67" s="96"/>
      <c r="L67" s="149"/>
    </row>
    <row r="68" spans="1:31" s="9" customFormat="1" ht="24.9" customHeight="1">
      <c r="B68" s="139"/>
      <c r="C68" s="140"/>
      <c r="D68" s="141" t="s">
        <v>250</v>
      </c>
      <c r="E68" s="142"/>
      <c r="F68" s="142"/>
      <c r="G68" s="142"/>
      <c r="H68" s="142"/>
      <c r="I68" s="142"/>
      <c r="J68" s="143">
        <f>J268</f>
        <v>0</v>
      </c>
      <c r="K68" s="140"/>
      <c r="L68" s="144"/>
    </row>
    <row r="69" spans="1:31" s="10" customFormat="1" ht="19.95" customHeight="1">
      <c r="B69" s="145"/>
      <c r="C69" s="96"/>
      <c r="D69" s="146" t="s">
        <v>251</v>
      </c>
      <c r="E69" s="147"/>
      <c r="F69" s="147"/>
      <c r="G69" s="147"/>
      <c r="H69" s="147"/>
      <c r="I69" s="147"/>
      <c r="J69" s="148">
        <f>J269</f>
        <v>0</v>
      </c>
      <c r="K69" s="96"/>
      <c r="L69" s="149"/>
    </row>
    <row r="70" spans="1:31" s="10" customFormat="1" ht="19.95" customHeight="1">
      <c r="B70" s="145"/>
      <c r="C70" s="96"/>
      <c r="D70" s="146" t="s">
        <v>252</v>
      </c>
      <c r="E70" s="147"/>
      <c r="F70" s="147"/>
      <c r="G70" s="147"/>
      <c r="H70" s="147"/>
      <c r="I70" s="147"/>
      <c r="J70" s="148">
        <f>J277</f>
        <v>0</v>
      </c>
      <c r="K70" s="96"/>
      <c r="L70" s="149"/>
    </row>
    <row r="71" spans="1:31" s="2" customFormat="1" ht="21.75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>
      <c r="A72" s="33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pans="1:31" s="2" customFormat="1" ht="6.9" customHeight="1">
      <c r="A76" s="33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4.9" customHeight="1">
      <c r="A77" s="33"/>
      <c r="B77" s="34"/>
      <c r="C77" s="22" t="s">
        <v>110</v>
      </c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16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4.4" customHeight="1">
      <c r="A80" s="33"/>
      <c r="B80" s="34"/>
      <c r="C80" s="35"/>
      <c r="D80" s="35"/>
      <c r="E80" s="356" t="str">
        <f>E7</f>
        <v>Společná zařízení Malé Výkleky - Retenční nádrž VHO 1 a průleh PEO 4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100</v>
      </c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6" customHeight="1">
      <c r="A82" s="33"/>
      <c r="B82" s="34"/>
      <c r="C82" s="35"/>
      <c r="D82" s="35"/>
      <c r="E82" s="305" t="str">
        <f>E9</f>
        <v>SO 02 - Výpustný objekt a bezpečnostní přeliv</v>
      </c>
      <c r="F82" s="358"/>
      <c r="G82" s="358"/>
      <c r="H82" s="358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>
      <c r="A84" s="33"/>
      <c r="B84" s="34"/>
      <c r="C84" s="28" t="s">
        <v>21</v>
      </c>
      <c r="D84" s="35"/>
      <c r="E84" s="35"/>
      <c r="F84" s="26" t="str">
        <f>F12</f>
        <v xml:space="preserve"> </v>
      </c>
      <c r="G84" s="35"/>
      <c r="H84" s="35"/>
      <c r="I84" s="28" t="s">
        <v>23</v>
      </c>
      <c r="J84" s="58" t="str">
        <f>IF(J12="","",J12)</f>
        <v>4. 2. 2021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5.6" customHeight="1">
      <c r="A86" s="33"/>
      <c r="B86" s="34"/>
      <c r="C86" s="28" t="s">
        <v>25</v>
      </c>
      <c r="D86" s="35"/>
      <c r="E86" s="35"/>
      <c r="F86" s="26" t="str">
        <f>E15</f>
        <v>ČR-SPÚ, Pobočka Pardubice</v>
      </c>
      <c r="G86" s="35"/>
      <c r="H86" s="35"/>
      <c r="I86" s="28" t="s">
        <v>31</v>
      </c>
      <c r="J86" s="31" t="str">
        <f>E21</f>
        <v>GAP Pardubice s.r.o.</v>
      </c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5.6" customHeight="1">
      <c r="A87" s="33"/>
      <c r="B87" s="34"/>
      <c r="C87" s="28" t="s">
        <v>29</v>
      </c>
      <c r="D87" s="35"/>
      <c r="E87" s="35"/>
      <c r="F87" s="26" t="str">
        <f>IF(E18="","",E18)</f>
        <v>Vyplň údaj</v>
      </c>
      <c r="G87" s="35"/>
      <c r="H87" s="35"/>
      <c r="I87" s="28" t="s">
        <v>34</v>
      </c>
      <c r="J87" s="31" t="str">
        <f>E24</f>
        <v xml:space="preserve"> </v>
      </c>
      <c r="K87" s="35"/>
      <c r="L87" s="112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0.3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112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11" customFormat="1" ht="29.25" customHeight="1">
      <c r="A89" s="150"/>
      <c r="B89" s="151"/>
      <c r="C89" s="152" t="s">
        <v>111</v>
      </c>
      <c r="D89" s="153" t="s">
        <v>56</v>
      </c>
      <c r="E89" s="153" t="s">
        <v>52</v>
      </c>
      <c r="F89" s="153" t="s">
        <v>53</v>
      </c>
      <c r="G89" s="153" t="s">
        <v>112</v>
      </c>
      <c r="H89" s="153" t="s">
        <v>113</v>
      </c>
      <c r="I89" s="153" t="s">
        <v>114</v>
      </c>
      <c r="J89" s="153" t="s">
        <v>104</v>
      </c>
      <c r="K89" s="154" t="s">
        <v>115</v>
      </c>
      <c r="L89" s="155"/>
      <c r="M89" s="67" t="s">
        <v>19</v>
      </c>
      <c r="N89" s="68" t="s">
        <v>41</v>
      </c>
      <c r="O89" s="68" t="s">
        <v>116</v>
      </c>
      <c r="P89" s="68" t="s">
        <v>117</v>
      </c>
      <c r="Q89" s="68" t="s">
        <v>118</v>
      </c>
      <c r="R89" s="68" t="s">
        <v>119</v>
      </c>
      <c r="S89" s="68" t="s">
        <v>120</v>
      </c>
      <c r="T89" s="69" t="s">
        <v>121</v>
      </c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</row>
    <row r="90" spans="1:65" s="2" customFormat="1" ht="22.8" customHeight="1">
      <c r="A90" s="33"/>
      <c r="B90" s="34"/>
      <c r="C90" s="74" t="s">
        <v>122</v>
      </c>
      <c r="D90" s="35"/>
      <c r="E90" s="35"/>
      <c r="F90" s="35"/>
      <c r="G90" s="35"/>
      <c r="H90" s="35"/>
      <c r="I90" s="35"/>
      <c r="J90" s="156">
        <f>BK90</f>
        <v>0</v>
      </c>
      <c r="K90" s="35"/>
      <c r="L90" s="38"/>
      <c r="M90" s="70"/>
      <c r="N90" s="157"/>
      <c r="O90" s="71"/>
      <c r="P90" s="158">
        <f>P91+P268</f>
        <v>0</v>
      </c>
      <c r="Q90" s="71"/>
      <c r="R90" s="158">
        <f>R91+R268</f>
        <v>200.09029957999999</v>
      </c>
      <c r="S90" s="71"/>
      <c r="T90" s="159">
        <f>T91+T268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70</v>
      </c>
      <c r="AU90" s="16" t="s">
        <v>105</v>
      </c>
      <c r="BK90" s="160">
        <f>BK91+BK268</f>
        <v>0</v>
      </c>
    </row>
    <row r="91" spans="1:65" s="12" customFormat="1" ht="25.95" customHeight="1">
      <c r="B91" s="161"/>
      <c r="C91" s="162"/>
      <c r="D91" s="163" t="s">
        <v>70</v>
      </c>
      <c r="E91" s="164" t="s">
        <v>123</v>
      </c>
      <c r="F91" s="164" t="s">
        <v>124</v>
      </c>
      <c r="G91" s="162"/>
      <c r="H91" s="162"/>
      <c r="I91" s="165"/>
      <c r="J91" s="166">
        <f>BK91</f>
        <v>0</v>
      </c>
      <c r="K91" s="162"/>
      <c r="L91" s="167"/>
      <c r="M91" s="168"/>
      <c r="N91" s="169"/>
      <c r="O91" s="169"/>
      <c r="P91" s="170">
        <f>P92+P143+P181+P204+P226+P232+P265</f>
        <v>0</v>
      </c>
      <c r="Q91" s="169"/>
      <c r="R91" s="170">
        <f>R92+R143+R181+R204+R226+R232+R265</f>
        <v>200.06037473000001</v>
      </c>
      <c r="S91" s="169"/>
      <c r="T91" s="171">
        <f>T92+T143+T181+T204+T226+T232+T265</f>
        <v>0</v>
      </c>
      <c r="AR91" s="172" t="s">
        <v>79</v>
      </c>
      <c r="AT91" s="173" t="s">
        <v>70</v>
      </c>
      <c r="AU91" s="173" t="s">
        <v>71</v>
      </c>
      <c r="AY91" s="172" t="s">
        <v>125</v>
      </c>
      <c r="BK91" s="174">
        <f>BK92+BK143+BK181+BK204+BK226+BK232+BK265</f>
        <v>0</v>
      </c>
    </row>
    <row r="92" spans="1:65" s="12" customFormat="1" ht="22.8" customHeight="1">
      <c r="B92" s="161"/>
      <c r="C92" s="162"/>
      <c r="D92" s="163" t="s">
        <v>70</v>
      </c>
      <c r="E92" s="175" t="s">
        <v>79</v>
      </c>
      <c r="F92" s="175" t="s">
        <v>126</v>
      </c>
      <c r="G92" s="162"/>
      <c r="H92" s="162"/>
      <c r="I92" s="165"/>
      <c r="J92" s="176">
        <f>BK92</f>
        <v>0</v>
      </c>
      <c r="K92" s="162"/>
      <c r="L92" s="167"/>
      <c r="M92" s="168"/>
      <c r="N92" s="169"/>
      <c r="O92" s="169"/>
      <c r="P92" s="170">
        <f>SUM(P93:P142)</f>
        <v>0</v>
      </c>
      <c r="Q92" s="169"/>
      <c r="R92" s="170">
        <f>SUM(R93:R142)</f>
        <v>2.4576000000000001E-2</v>
      </c>
      <c r="S92" s="169"/>
      <c r="T92" s="171">
        <f>SUM(T93:T142)</f>
        <v>0</v>
      </c>
      <c r="AR92" s="172" t="s">
        <v>79</v>
      </c>
      <c r="AT92" s="173" t="s">
        <v>70</v>
      </c>
      <c r="AU92" s="173" t="s">
        <v>79</v>
      </c>
      <c r="AY92" s="172" t="s">
        <v>125</v>
      </c>
      <c r="BK92" s="174">
        <f>SUM(BK93:BK142)</f>
        <v>0</v>
      </c>
    </row>
    <row r="93" spans="1:65" s="2" customFormat="1" ht="14.4" customHeight="1">
      <c r="A93" s="33"/>
      <c r="B93" s="34"/>
      <c r="C93" s="177" t="s">
        <v>79</v>
      </c>
      <c r="D93" s="177" t="s">
        <v>127</v>
      </c>
      <c r="E93" s="178" t="s">
        <v>253</v>
      </c>
      <c r="F93" s="179" t="s">
        <v>254</v>
      </c>
      <c r="G93" s="180" t="s">
        <v>255</v>
      </c>
      <c r="H93" s="181">
        <v>500</v>
      </c>
      <c r="I93" s="182"/>
      <c r="J93" s="183">
        <f>ROUND(I93*H93,2)</f>
        <v>0</v>
      </c>
      <c r="K93" s="179" t="s">
        <v>131</v>
      </c>
      <c r="L93" s="38"/>
      <c r="M93" s="184" t="s">
        <v>19</v>
      </c>
      <c r="N93" s="185" t="s">
        <v>42</v>
      </c>
      <c r="O93" s="63"/>
      <c r="P93" s="186">
        <f>O93*H93</f>
        <v>0</v>
      </c>
      <c r="Q93" s="186">
        <v>3.0000000000000001E-5</v>
      </c>
      <c r="R93" s="186">
        <f>Q93*H93</f>
        <v>1.5000000000000001E-2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132</v>
      </c>
      <c r="AT93" s="188" t="s">
        <v>127</v>
      </c>
      <c r="AU93" s="188" t="s">
        <v>82</v>
      </c>
      <c r="AY93" s="16" t="s">
        <v>125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79</v>
      </c>
      <c r="BK93" s="189">
        <f>ROUND(I93*H93,2)</f>
        <v>0</v>
      </c>
      <c r="BL93" s="16" t="s">
        <v>132</v>
      </c>
      <c r="BM93" s="188" t="s">
        <v>256</v>
      </c>
    </row>
    <row r="94" spans="1:65" s="2" customFormat="1" ht="10.199999999999999">
      <c r="A94" s="33"/>
      <c r="B94" s="34"/>
      <c r="C94" s="35"/>
      <c r="D94" s="190" t="s">
        <v>134</v>
      </c>
      <c r="E94" s="35"/>
      <c r="F94" s="191" t="s">
        <v>257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134</v>
      </c>
      <c r="AU94" s="16" t="s">
        <v>82</v>
      </c>
    </row>
    <row r="95" spans="1:65" s="2" customFormat="1" ht="19.2">
      <c r="A95" s="33"/>
      <c r="B95" s="34"/>
      <c r="C95" s="35"/>
      <c r="D95" s="190" t="s">
        <v>159</v>
      </c>
      <c r="E95" s="35"/>
      <c r="F95" s="206" t="s">
        <v>258</v>
      </c>
      <c r="G95" s="35"/>
      <c r="H95" s="35"/>
      <c r="I95" s="192"/>
      <c r="J95" s="35"/>
      <c r="K95" s="35"/>
      <c r="L95" s="38"/>
      <c r="M95" s="193"/>
      <c r="N95" s="194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159</v>
      </c>
      <c r="AU95" s="16" t="s">
        <v>82</v>
      </c>
    </row>
    <row r="96" spans="1:65" s="2" customFormat="1" ht="14.4" customHeight="1">
      <c r="A96" s="33"/>
      <c r="B96" s="34"/>
      <c r="C96" s="177" t="s">
        <v>82</v>
      </c>
      <c r="D96" s="177" t="s">
        <v>127</v>
      </c>
      <c r="E96" s="178" t="s">
        <v>154</v>
      </c>
      <c r="F96" s="179" t="s">
        <v>155</v>
      </c>
      <c r="G96" s="180" t="s">
        <v>156</v>
      </c>
      <c r="H96" s="181">
        <v>138.6</v>
      </c>
      <c r="I96" s="182"/>
      <c r="J96" s="183">
        <f>ROUND(I96*H96,2)</f>
        <v>0</v>
      </c>
      <c r="K96" s="179" t="s">
        <v>131</v>
      </c>
      <c r="L96" s="38"/>
      <c r="M96" s="184" t="s">
        <v>19</v>
      </c>
      <c r="N96" s="185" t="s">
        <v>42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132</v>
      </c>
      <c r="AT96" s="188" t="s">
        <v>127</v>
      </c>
      <c r="AU96" s="188" t="s">
        <v>82</v>
      </c>
      <c r="AY96" s="16" t="s">
        <v>125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79</v>
      </c>
      <c r="BK96" s="189">
        <f>ROUND(I96*H96,2)</f>
        <v>0</v>
      </c>
      <c r="BL96" s="16" t="s">
        <v>132</v>
      </c>
      <c r="BM96" s="188" t="s">
        <v>259</v>
      </c>
    </row>
    <row r="97" spans="1:65" s="2" customFormat="1" ht="19.2">
      <c r="A97" s="33"/>
      <c r="B97" s="34"/>
      <c r="C97" s="35"/>
      <c r="D97" s="190" t="s">
        <v>134</v>
      </c>
      <c r="E97" s="35"/>
      <c r="F97" s="191" t="s">
        <v>158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134</v>
      </c>
      <c r="AU97" s="16" t="s">
        <v>82</v>
      </c>
    </row>
    <row r="98" spans="1:65" s="13" customFormat="1" ht="10.199999999999999">
      <c r="B98" s="195"/>
      <c r="C98" s="196"/>
      <c r="D98" s="190" t="s">
        <v>136</v>
      </c>
      <c r="E98" s="197" t="s">
        <v>19</v>
      </c>
      <c r="F98" s="198" t="s">
        <v>260</v>
      </c>
      <c r="G98" s="196"/>
      <c r="H98" s="199">
        <v>138.6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136</v>
      </c>
      <c r="AU98" s="205" t="s">
        <v>82</v>
      </c>
      <c r="AV98" s="13" t="s">
        <v>82</v>
      </c>
      <c r="AW98" s="13" t="s">
        <v>33</v>
      </c>
      <c r="AX98" s="13" t="s">
        <v>79</v>
      </c>
      <c r="AY98" s="205" t="s">
        <v>125</v>
      </c>
    </row>
    <row r="99" spans="1:65" s="2" customFormat="1" ht="14.4" customHeight="1">
      <c r="A99" s="33"/>
      <c r="B99" s="34"/>
      <c r="C99" s="177" t="s">
        <v>142</v>
      </c>
      <c r="D99" s="177" t="s">
        <v>127</v>
      </c>
      <c r="E99" s="178" t="s">
        <v>261</v>
      </c>
      <c r="F99" s="179" t="s">
        <v>262</v>
      </c>
      <c r="G99" s="180" t="s">
        <v>156</v>
      </c>
      <c r="H99" s="181">
        <v>69.040000000000006</v>
      </c>
      <c r="I99" s="182"/>
      <c r="J99" s="183">
        <f>ROUND(I99*H99,2)</f>
        <v>0</v>
      </c>
      <c r="K99" s="179" t="s">
        <v>131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132</v>
      </c>
      <c r="AT99" s="188" t="s">
        <v>127</v>
      </c>
      <c r="AU99" s="188" t="s">
        <v>82</v>
      </c>
      <c r="AY99" s="16" t="s">
        <v>125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132</v>
      </c>
      <c r="BM99" s="188" t="s">
        <v>263</v>
      </c>
    </row>
    <row r="100" spans="1:65" s="2" customFormat="1" ht="19.2">
      <c r="A100" s="33"/>
      <c r="B100" s="34"/>
      <c r="C100" s="35"/>
      <c r="D100" s="190" t="s">
        <v>134</v>
      </c>
      <c r="E100" s="35"/>
      <c r="F100" s="191" t="s">
        <v>264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134</v>
      </c>
      <c r="AU100" s="16" t="s">
        <v>82</v>
      </c>
    </row>
    <row r="101" spans="1:65" s="13" customFormat="1" ht="10.199999999999999">
      <c r="B101" s="195"/>
      <c r="C101" s="196"/>
      <c r="D101" s="190" t="s">
        <v>136</v>
      </c>
      <c r="E101" s="197" t="s">
        <v>19</v>
      </c>
      <c r="F101" s="198" t="s">
        <v>265</v>
      </c>
      <c r="G101" s="196"/>
      <c r="H101" s="199">
        <v>5.92</v>
      </c>
      <c r="I101" s="200"/>
      <c r="J101" s="196"/>
      <c r="K101" s="196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136</v>
      </c>
      <c r="AU101" s="205" t="s">
        <v>82</v>
      </c>
      <c r="AV101" s="13" t="s">
        <v>82</v>
      </c>
      <c r="AW101" s="13" t="s">
        <v>33</v>
      </c>
      <c r="AX101" s="13" t="s">
        <v>71</v>
      </c>
      <c r="AY101" s="205" t="s">
        <v>125</v>
      </c>
    </row>
    <row r="102" spans="1:65" s="13" customFormat="1" ht="10.199999999999999">
      <c r="B102" s="195"/>
      <c r="C102" s="196"/>
      <c r="D102" s="190" t="s">
        <v>136</v>
      </c>
      <c r="E102" s="197" t="s">
        <v>19</v>
      </c>
      <c r="F102" s="198" t="s">
        <v>266</v>
      </c>
      <c r="G102" s="196"/>
      <c r="H102" s="199">
        <v>33.119999999999997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136</v>
      </c>
      <c r="AU102" s="205" t="s">
        <v>82</v>
      </c>
      <c r="AV102" s="13" t="s">
        <v>82</v>
      </c>
      <c r="AW102" s="13" t="s">
        <v>33</v>
      </c>
      <c r="AX102" s="13" t="s">
        <v>71</v>
      </c>
      <c r="AY102" s="205" t="s">
        <v>125</v>
      </c>
    </row>
    <row r="103" spans="1:65" s="13" customFormat="1" ht="10.199999999999999">
      <c r="B103" s="195"/>
      <c r="C103" s="196"/>
      <c r="D103" s="190" t="s">
        <v>136</v>
      </c>
      <c r="E103" s="197" t="s">
        <v>19</v>
      </c>
      <c r="F103" s="198" t="s">
        <v>267</v>
      </c>
      <c r="G103" s="196"/>
      <c r="H103" s="199">
        <v>1.2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136</v>
      </c>
      <c r="AU103" s="205" t="s">
        <v>82</v>
      </c>
      <c r="AV103" s="13" t="s">
        <v>82</v>
      </c>
      <c r="AW103" s="13" t="s">
        <v>33</v>
      </c>
      <c r="AX103" s="13" t="s">
        <v>71</v>
      </c>
      <c r="AY103" s="205" t="s">
        <v>125</v>
      </c>
    </row>
    <row r="104" spans="1:65" s="13" customFormat="1" ht="10.199999999999999">
      <c r="B104" s="195"/>
      <c r="C104" s="196"/>
      <c r="D104" s="190" t="s">
        <v>136</v>
      </c>
      <c r="E104" s="197" t="s">
        <v>19</v>
      </c>
      <c r="F104" s="198" t="s">
        <v>268</v>
      </c>
      <c r="G104" s="196"/>
      <c r="H104" s="199">
        <v>6.8639999999999999</v>
      </c>
      <c r="I104" s="200"/>
      <c r="J104" s="196"/>
      <c r="K104" s="196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136</v>
      </c>
      <c r="AU104" s="205" t="s">
        <v>82</v>
      </c>
      <c r="AV104" s="13" t="s">
        <v>82</v>
      </c>
      <c r="AW104" s="13" t="s">
        <v>33</v>
      </c>
      <c r="AX104" s="13" t="s">
        <v>71</v>
      </c>
      <c r="AY104" s="205" t="s">
        <v>125</v>
      </c>
    </row>
    <row r="105" spans="1:65" s="13" customFormat="1" ht="10.199999999999999">
      <c r="B105" s="195"/>
      <c r="C105" s="196"/>
      <c r="D105" s="190" t="s">
        <v>136</v>
      </c>
      <c r="E105" s="197" t="s">
        <v>19</v>
      </c>
      <c r="F105" s="198" t="s">
        <v>269</v>
      </c>
      <c r="G105" s="196"/>
      <c r="H105" s="199">
        <v>21.936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136</v>
      </c>
      <c r="AU105" s="205" t="s">
        <v>82</v>
      </c>
      <c r="AV105" s="13" t="s">
        <v>82</v>
      </c>
      <c r="AW105" s="13" t="s">
        <v>33</v>
      </c>
      <c r="AX105" s="13" t="s">
        <v>71</v>
      </c>
      <c r="AY105" s="205" t="s">
        <v>125</v>
      </c>
    </row>
    <row r="106" spans="1:65" s="2" customFormat="1" ht="19.8" customHeight="1">
      <c r="A106" s="33"/>
      <c r="B106" s="34"/>
      <c r="C106" s="177" t="s">
        <v>132</v>
      </c>
      <c r="D106" s="177" t="s">
        <v>127</v>
      </c>
      <c r="E106" s="178" t="s">
        <v>270</v>
      </c>
      <c r="F106" s="179" t="s">
        <v>271</v>
      </c>
      <c r="G106" s="180" t="s">
        <v>156</v>
      </c>
      <c r="H106" s="181">
        <v>10.816000000000001</v>
      </c>
      <c r="I106" s="182"/>
      <c r="J106" s="183">
        <f>ROUND(I106*H106,2)</f>
        <v>0</v>
      </c>
      <c r="K106" s="179" t="s">
        <v>131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132</v>
      </c>
      <c r="AT106" s="188" t="s">
        <v>127</v>
      </c>
      <c r="AU106" s="188" t="s">
        <v>82</v>
      </c>
      <c r="AY106" s="16" t="s">
        <v>125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79</v>
      </c>
      <c r="BK106" s="189">
        <f>ROUND(I106*H106,2)</f>
        <v>0</v>
      </c>
      <c r="BL106" s="16" t="s">
        <v>132</v>
      </c>
      <c r="BM106" s="188" t="s">
        <v>272</v>
      </c>
    </row>
    <row r="107" spans="1:65" s="2" customFormat="1" ht="19.2">
      <c r="A107" s="33"/>
      <c r="B107" s="34"/>
      <c r="C107" s="35"/>
      <c r="D107" s="190" t="s">
        <v>134</v>
      </c>
      <c r="E107" s="35"/>
      <c r="F107" s="191" t="s">
        <v>273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134</v>
      </c>
      <c r="AU107" s="16" t="s">
        <v>82</v>
      </c>
    </row>
    <row r="108" spans="1:65" s="13" customFormat="1" ht="10.199999999999999">
      <c r="B108" s="195"/>
      <c r="C108" s="196"/>
      <c r="D108" s="190" t="s">
        <v>136</v>
      </c>
      <c r="E108" s="197" t="s">
        <v>19</v>
      </c>
      <c r="F108" s="198" t="s">
        <v>274</v>
      </c>
      <c r="G108" s="196"/>
      <c r="H108" s="199">
        <v>10.816000000000001</v>
      </c>
      <c r="I108" s="200"/>
      <c r="J108" s="196"/>
      <c r="K108" s="196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136</v>
      </c>
      <c r="AU108" s="205" t="s">
        <v>82</v>
      </c>
      <c r="AV108" s="13" t="s">
        <v>82</v>
      </c>
      <c r="AW108" s="13" t="s">
        <v>33</v>
      </c>
      <c r="AX108" s="13" t="s">
        <v>79</v>
      </c>
      <c r="AY108" s="205" t="s">
        <v>125</v>
      </c>
    </row>
    <row r="109" spans="1:65" s="2" customFormat="1" ht="14.4" customHeight="1">
      <c r="A109" s="33"/>
      <c r="B109" s="34"/>
      <c r="C109" s="177" t="s">
        <v>153</v>
      </c>
      <c r="D109" s="177" t="s">
        <v>127</v>
      </c>
      <c r="E109" s="178" t="s">
        <v>275</v>
      </c>
      <c r="F109" s="179" t="s">
        <v>276</v>
      </c>
      <c r="G109" s="180" t="s">
        <v>156</v>
      </c>
      <c r="H109" s="181">
        <v>11.4</v>
      </c>
      <c r="I109" s="182"/>
      <c r="J109" s="183">
        <f>ROUND(I109*H109,2)</f>
        <v>0</v>
      </c>
      <c r="K109" s="179" t="s">
        <v>131</v>
      </c>
      <c r="L109" s="38"/>
      <c r="M109" s="184" t="s">
        <v>19</v>
      </c>
      <c r="N109" s="185" t="s">
        <v>42</v>
      </c>
      <c r="O109" s="63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132</v>
      </c>
      <c r="AT109" s="188" t="s">
        <v>127</v>
      </c>
      <c r="AU109" s="188" t="s">
        <v>82</v>
      </c>
      <c r="AY109" s="16" t="s">
        <v>125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79</v>
      </c>
      <c r="BK109" s="189">
        <f>ROUND(I109*H109,2)</f>
        <v>0</v>
      </c>
      <c r="BL109" s="16" t="s">
        <v>132</v>
      </c>
      <c r="BM109" s="188" t="s">
        <v>277</v>
      </c>
    </row>
    <row r="110" spans="1:65" s="2" customFormat="1" ht="19.2">
      <c r="A110" s="33"/>
      <c r="B110" s="34"/>
      <c r="C110" s="35"/>
      <c r="D110" s="190" t="s">
        <v>134</v>
      </c>
      <c r="E110" s="35"/>
      <c r="F110" s="191" t="s">
        <v>278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134</v>
      </c>
      <c r="AU110" s="16" t="s">
        <v>82</v>
      </c>
    </row>
    <row r="111" spans="1:65" s="13" customFormat="1" ht="10.199999999999999">
      <c r="B111" s="195"/>
      <c r="C111" s="196"/>
      <c r="D111" s="190" t="s">
        <v>136</v>
      </c>
      <c r="E111" s="197" t="s">
        <v>19</v>
      </c>
      <c r="F111" s="198" t="s">
        <v>279</v>
      </c>
      <c r="G111" s="196"/>
      <c r="H111" s="199">
        <v>11.4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136</v>
      </c>
      <c r="AU111" s="205" t="s">
        <v>82</v>
      </c>
      <c r="AV111" s="13" t="s">
        <v>82</v>
      </c>
      <c r="AW111" s="13" t="s">
        <v>33</v>
      </c>
      <c r="AX111" s="13" t="s">
        <v>79</v>
      </c>
      <c r="AY111" s="205" t="s">
        <v>125</v>
      </c>
    </row>
    <row r="112" spans="1:65" s="2" customFormat="1" ht="14.4" customHeight="1">
      <c r="A112" s="33"/>
      <c r="B112" s="34"/>
      <c r="C112" s="177" t="s">
        <v>162</v>
      </c>
      <c r="D112" s="177" t="s">
        <v>127</v>
      </c>
      <c r="E112" s="178" t="s">
        <v>280</v>
      </c>
      <c r="F112" s="179" t="s">
        <v>281</v>
      </c>
      <c r="G112" s="180" t="s">
        <v>149</v>
      </c>
      <c r="H112" s="181">
        <v>11.4</v>
      </c>
      <c r="I112" s="182"/>
      <c r="J112" s="183">
        <f>ROUND(I112*H112,2)</f>
        <v>0</v>
      </c>
      <c r="K112" s="179" t="s">
        <v>131</v>
      </c>
      <c r="L112" s="38"/>
      <c r="M112" s="184" t="s">
        <v>19</v>
      </c>
      <c r="N112" s="185" t="s">
        <v>42</v>
      </c>
      <c r="O112" s="63"/>
      <c r="P112" s="186">
        <f>O112*H112</f>
        <v>0</v>
      </c>
      <c r="Q112" s="186">
        <v>8.4000000000000003E-4</v>
      </c>
      <c r="R112" s="186">
        <f>Q112*H112</f>
        <v>9.5760000000000012E-3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132</v>
      </c>
      <c r="AT112" s="188" t="s">
        <v>127</v>
      </c>
      <c r="AU112" s="188" t="s">
        <v>82</v>
      </c>
      <c r="AY112" s="16" t="s">
        <v>125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79</v>
      </c>
      <c r="BK112" s="189">
        <f>ROUND(I112*H112,2)</f>
        <v>0</v>
      </c>
      <c r="BL112" s="16" t="s">
        <v>132</v>
      </c>
      <c r="BM112" s="188" t="s">
        <v>282</v>
      </c>
    </row>
    <row r="113" spans="1:65" s="2" customFormat="1" ht="10.199999999999999">
      <c r="A113" s="33"/>
      <c r="B113" s="34"/>
      <c r="C113" s="35"/>
      <c r="D113" s="190" t="s">
        <v>134</v>
      </c>
      <c r="E113" s="35"/>
      <c r="F113" s="191" t="s">
        <v>283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134</v>
      </c>
      <c r="AU113" s="16" t="s">
        <v>82</v>
      </c>
    </row>
    <row r="114" spans="1:65" s="13" customFormat="1" ht="10.199999999999999">
      <c r="B114" s="195"/>
      <c r="C114" s="196"/>
      <c r="D114" s="190" t="s">
        <v>136</v>
      </c>
      <c r="E114" s="197" t="s">
        <v>19</v>
      </c>
      <c r="F114" s="198" t="s">
        <v>284</v>
      </c>
      <c r="G114" s="196"/>
      <c r="H114" s="199">
        <v>11.4</v>
      </c>
      <c r="I114" s="200"/>
      <c r="J114" s="196"/>
      <c r="K114" s="196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136</v>
      </c>
      <c r="AU114" s="205" t="s">
        <v>82</v>
      </c>
      <c r="AV114" s="13" t="s">
        <v>82</v>
      </c>
      <c r="AW114" s="13" t="s">
        <v>33</v>
      </c>
      <c r="AX114" s="13" t="s">
        <v>79</v>
      </c>
      <c r="AY114" s="205" t="s">
        <v>125</v>
      </c>
    </row>
    <row r="115" spans="1:65" s="2" customFormat="1" ht="14.4" customHeight="1">
      <c r="A115" s="33"/>
      <c r="B115" s="34"/>
      <c r="C115" s="177" t="s">
        <v>167</v>
      </c>
      <c r="D115" s="177" t="s">
        <v>127</v>
      </c>
      <c r="E115" s="178" t="s">
        <v>285</v>
      </c>
      <c r="F115" s="179" t="s">
        <v>286</v>
      </c>
      <c r="G115" s="180" t="s">
        <v>149</v>
      </c>
      <c r="H115" s="181">
        <v>11.4</v>
      </c>
      <c r="I115" s="182"/>
      <c r="J115" s="183">
        <f>ROUND(I115*H115,2)</f>
        <v>0</v>
      </c>
      <c r="K115" s="179" t="s">
        <v>131</v>
      </c>
      <c r="L115" s="38"/>
      <c r="M115" s="184" t="s">
        <v>19</v>
      </c>
      <c r="N115" s="185" t="s">
        <v>42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132</v>
      </c>
      <c r="AT115" s="188" t="s">
        <v>127</v>
      </c>
      <c r="AU115" s="188" t="s">
        <v>82</v>
      </c>
      <c r="AY115" s="16" t="s">
        <v>125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79</v>
      </c>
      <c r="BK115" s="189">
        <f>ROUND(I115*H115,2)</f>
        <v>0</v>
      </c>
      <c r="BL115" s="16" t="s">
        <v>132</v>
      </c>
      <c r="BM115" s="188" t="s">
        <v>287</v>
      </c>
    </row>
    <row r="116" spans="1:65" s="2" customFormat="1" ht="19.2">
      <c r="A116" s="33"/>
      <c r="B116" s="34"/>
      <c r="C116" s="35"/>
      <c r="D116" s="190" t="s">
        <v>134</v>
      </c>
      <c r="E116" s="35"/>
      <c r="F116" s="191" t="s">
        <v>288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134</v>
      </c>
      <c r="AU116" s="16" t="s">
        <v>82</v>
      </c>
    </row>
    <row r="117" spans="1:65" s="2" customFormat="1" ht="14.4" customHeight="1">
      <c r="A117" s="33"/>
      <c r="B117" s="34"/>
      <c r="C117" s="177" t="s">
        <v>173</v>
      </c>
      <c r="D117" s="177" t="s">
        <v>127</v>
      </c>
      <c r="E117" s="178" t="s">
        <v>289</v>
      </c>
      <c r="F117" s="179" t="s">
        <v>290</v>
      </c>
      <c r="G117" s="180" t="s">
        <v>156</v>
      </c>
      <c r="H117" s="181">
        <v>0.13700000000000001</v>
      </c>
      <c r="I117" s="182"/>
      <c r="J117" s="183">
        <f>ROUND(I117*H117,2)</f>
        <v>0</v>
      </c>
      <c r="K117" s="179" t="s">
        <v>131</v>
      </c>
      <c r="L117" s="38"/>
      <c r="M117" s="184" t="s">
        <v>19</v>
      </c>
      <c r="N117" s="185" t="s">
        <v>42</v>
      </c>
      <c r="O117" s="63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8" t="s">
        <v>132</v>
      </c>
      <c r="AT117" s="188" t="s">
        <v>127</v>
      </c>
      <c r="AU117" s="188" t="s">
        <v>82</v>
      </c>
      <c r="AY117" s="16" t="s">
        <v>125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6" t="s">
        <v>79</v>
      </c>
      <c r="BK117" s="189">
        <f>ROUND(I117*H117,2)</f>
        <v>0</v>
      </c>
      <c r="BL117" s="16" t="s">
        <v>132</v>
      </c>
      <c r="BM117" s="188" t="s">
        <v>291</v>
      </c>
    </row>
    <row r="118" spans="1:65" s="2" customFormat="1" ht="19.2">
      <c r="A118" s="33"/>
      <c r="B118" s="34"/>
      <c r="C118" s="35"/>
      <c r="D118" s="190" t="s">
        <v>134</v>
      </c>
      <c r="E118" s="35"/>
      <c r="F118" s="191" t="s">
        <v>292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134</v>
      </c>
      <c r="AU118" s="16" t="s">
        <v>82</v>
      </c>
    </row>
    <row r="119" spans="1:65" s="13" customFormat="1" ht="10.199999999999999">
      <c r="B119" s="195"/>
      <c r="C119" s="196"/>
      <c r="D119" s="190" t="s">
        <v>136</v>
      </c>
      <c r="E119" s="197" t="s">
        <v>19</v>
      </c>
      <c r="F119" s="198" t="s">
        <v>293</v>
      </c>
      <c r="G119" s="196"/>
      <c r="H119" s="199">
        <v>0.13700000000000001</v>
      </c>
      <c r="I119" s="200"/>
      <c r="J119" s="196"/>
      <c r="K119" s="196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136</v>
      </c>
      <c r="AU119" s="205" t="s">
        <v>82</v>
      </c>
      <c r="AV119" s="13" t="s">
        <v>82</v>
      </c>
      <c r="AW119" s="13" t="s">
        <v>33</v>
      </c>
      <c r="AX119" s="13" t="s">
        <v>79</v>
      </c>
      <c r="AY119" s="205" t="s">
        <v>125</v>
      </c>
    </row>
    <row r="120" spans="1:65" s="2" customFormat="1" ht="14.4" customHeight="1">
      <c r="A120" s="33"/>
      <c r="B120" s="34"/>
      <c r="C120" s="177" t="s">
        <v>179</v>
      </c>
      <c r="D120" s="177" t="s">
        <v>127</v>
      </c>
      <c r="E120" s="178" t="s">
        <v>189</v>
      </c>
      <c r="F120" s="179" t="s">
        <v>190</v>
      </c>
      <c r="G120" s="180" t="s">
        <v>156</v>
      </c>
      <c r="H120" s="181">
        <v>203.5</v>
      </c>
      <c r="I120" s="182"/>
      <c r="J120" s="183">
        <f>ROUND(I120*H120,2)</f>
        <v>0</v>
      </c>
      <c r="K120" s="179" t="s">
        <v>131</v>
      </c>
      <c r="L120" s="38"/>
      <c r="M120" s="184" t="s">
        <v>19</v>
      </c>
      <c r="N120" s="185" t="s">
        <v>42</v>
      </c>
      <c r="O120" s="63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8" t="s">
        <v>132</v>
      </c>
      <c r="AT120" s="188" t="s">
        <v>127</v>
      </c>
      <c r="AU120" s="188" t="s">
        <v>82</v>
      </c>
      <c r="AY120" s="16" t="s">
        <v>125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6" t="s">
        <v>79</v>
      </c>
      <c r="BK120" s="189">
        <f>ROUND(I120*H120,2)</f>
        <v>0</v>
      </c>
      <c r="BL120" s="16" t="s">
        <v>132</v>
      </c>
      <c r="BM120" s="188" t="s">
        <v>294</v>
      </c>
    </row>
    <row r="121" spans="1:65" s="2" customFormat="1" ht="19.2">
      <c r="A121" s="33"/>
      <c r="B121" s="34"/>
      <c r="C121" s="35"/>
      <c r="D121" s="190" t="s">
        <v>134</v>
      </c>
      <c r="E121" s="35"/>
      <c r="F121" s="191" t="s">
        <v>192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134</v>
      </c>
      <c r="AU121" s="16" t="s">
        <v>82</v>
      </c>
    </row>
    <row r="122" spans="1:65" s="13" customFormat="1" ht="10.199999999999999">
      <c r="B122" s="195"/>
      <c r="C122" s="196"/>
      <c r="D122" s="190" t="s">
        <v>136</v>
      </c>
      <c r="E122" s="197" t="s">
        <v>19</v>
      </c>
      <c r="F122" s="198" t="s">
        <v>295</v>
      </c>
      <c r="G122" s="196"/>
      <c r="H122" s="199">
        <v>203.5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136</v>
      </c>
      <c r="AU122" s="205" t="s">
        <v>82</v>
      </c>
      <c r="AV122" s="13" t="s">
        <v>82</v>
      </c>
      <c r="AW122" s="13" t="s">
        <v>33</v>
      </c>
      <c r="AX122" s="13" t="s">
        <v>79</v>
      </c>
      <c r="AY122" s="205" t="s">
        <v>125</v>
      </c>
    </row>
    <row r="123" spans="1:65" s="2" customFormat="1" ht="14.4" customHeight="1">
      <c r="A123" s="33"/>
      <c r="B123" s="34"/>
      <c r="C123" s="177" t="s">
        <v>188</v>
      </c>
      <c r="D123" s="177" t="s">
        <v>127</v>
      </c>
      <c r="E123" s="178" t="s">
        <v>195</v>
      </c>
      <c r="F123" s="179" t="s">
        <v>196</v>
      </c>
      <c r="G123" s="180" t="s">
        <v>156</v>
      </c>
      <c r="H123" s="181">
        <v>203.46</v>
      </c>
      <c r="I123" s="182"/>
      <c r="J123" s="183">
        <f>ROUND(I123*H123,2)</f>
        <v>0</v>
      </c>
      <c r="K123" s="179" t="s">
        <v>131</v>
      </c>
      <c r="L123" s="38"/>
      <c r="M123" s="184" t="s">
        <v>19</v>
      </c>
      <c r="N123" s="185" t="s">
        <v>42</v>
      </c>
      <c r="O123" s="63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132</v>
      </c>
      <c r="AT123" s="188" t="s">
        <v>127</v>
      </c>
      <c r="AU123" s="188" t="s">
        <v>82</v>
      </c>
      <c r="AY123" s="16" t="s">
        <v>125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79</v>
      </c>
      <c r="BK123" s="189">
        <f>ROUND(I123*H123,2)</f>
        <v>0</v>
      </c>
      <c r="BL123" s="16" t="s">
        <v>132</v>
      </c>
      <c r="BM123" s="188" t="s">
        <v>296</v>
      </c>
    </row>
    <row r="124" spans="1:65" s="2" customFormat="1" ht="19.2">
      <c r="A124" s="33"/>
      <c r="B124" s="34"/>
      <c r="C124" s="35"/>
      <c r="D124" s="190" t="s">
        <v>134</v>
      </c>
      <c r="E124" s="35"/>
      <c r="F124" s="191" t="s">
        <v>198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134</v>
      </c>
      <c r="AU124" s="16" t="s">
        <v>82</v>
      </c>
    </row>
    <row r="125" spans="1:65" s="13" customFormat="1" ht="10.199999999999999">
      <c r="B125" s="195"/>
      <c r="C125" s="196"/>
      <c r="D125" s="190" t="s">
        <v>136</v>
      </c>
      <c r="E125" s="197" t="s">
        <v>19</v>
      </c>
      <c r="F125" s="198" t="s">
        <v>297</v>
      </c>
      <c r="G125" s="196"/>
      <c r="H125" s="199">
        <v>203.6</v>
      </c>
      <c r="I125" s="200"/>
      <c r="J125" s="196"/>
      <c r="K125" s="196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136</v>
      </c>
      <c r="AU125" s="205" t="s">
        <v>82</v>
      </c>
      <c r="AV125" s="13" t="s">
        <v>82</v>
      </c>
      <c r="AW125" s="13" t="s">
        <v>33</v>
      </c>
      <c r="AX125" s="13" t="s">
        <v>71</v>
      </c>
      <c r="AY125" s="205" t="s">
        <v>125</v>
      </c>
    </row>
    <row r="126" spans="1:65" s="13" customFormat="1" ht="10.199999999999999">
      <c r="B126" s="195"/>
      <c r="C126" s="196"/>
      <c r="D126" s="190" t="s">
        <v>136</v>
      </c>
      <c r="E126" s="197" t="s">
        <v>19</v>
      </c>
      <c r="F126" s="198" t="s">
        <v>298</v>
      </c>
      <c r="G126" s="196"/>
      <c r="H126" s="199">
        <v>-0.14000000000000001</v>
      </c>
      <c r="I126" s="200"/>
      <c r="J126" s="196"/>
      <c r="K126" s="196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136</v>
      </c>
      <c r="AU126" s="205" t="s">
        <v>82</v>
      </c>
      <c r="AV126" s="13" t="s">
        <v>82</v>
      </c>
      <c r="AW126" s="13" t="s">
        <v>33</v>
      </c>
      <c r="AX126" s="13" t="s">
        <v>71</v>
      </c>
      <c r="AY126" s="205" t="s">
        <v>125</v>
      </c>
    </row>
    <row r="127" spans="1:65" s="2" customFormat="1" ht="14.4" customHeight="1">
      <c r="A127" s="33"/>
      <c r="B127" s="34"/>
      <c r="C127" s="177" t="s">
        <v>194</v>
      </c>
      <c r="D127" s="177" t="s">
        <v>127</v>
      </c>
      <c r="E127" s="178" t="s">
        <v>207</v>
      </c>
      <c r="F127" s="179" t="s">
        <v>208</v>
      </c>
      <c r="G127" s="180" t="s">
        <v>156</v>
      </c>
      <c r="H127" s="181">
        <v>203.5</v>
      </c>
      <c r="I127" s="182"/>
      <c r="J127" s="183">
        <f>ROUND(I127*H127,2)</f>
        <v>0</v>
      </c>
      <c r="K127" s="179" t="s">
        <v>131</v>
      </c>
      <c r="L127" s="38"/>
      <c r="M127" s="184" t="s">
        <v>19</v>
      </c>
      <c r="N127" s="185" t="s">
        <v>42</v>
      </c>
      <c r="O127" s="63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8" t="s">
        <v>132</v>
      </c>
      <c r="AT127" s="188" t="s">
        <v>127</v>
      </c>
      <c r="AU127" s="188" t="s">
        <v>82</v>
      </c>
      <c r="AY127" s="16" t="s">
        <v>125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6" t="s">
        <v>79</v>
      </c>
      <c r="BK127" s="189">
        <f>ROUND(I127*H127,2)</f>
        <v>0</v>
      </c>
      <c r="BL127" s="16" t="s">
        <v>132</v>
      </c>
      <c r="BM127" s="188" t="s">
        <v>299</v>
      </c>
    </row>
    <row r="128" spans="1:65" s="2" customFormat="1" ht="19.2">
      <c r="A128" s="33"/>
      <c r="B128" s="34"/>
      <c r="C128" s="35"/>
      <c r="D128" s="190" t="s">
        <v>134</v>
      </c>
      <c r="E128" s="35"/>
      <c r="F128" s="191" t="s">
        <v>210</v>
      </c>
      <c r="G128" s="35"/>
      <c r="H128" s="35"/>
      <c r="I128" s="192"/>
      <c r="J128" s="35"/>
      <c r="K128" s="35"/>
      <c r="L128" s="38"/>
      <c r="M128" s="193"/>
      <c r="N128" s="194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134</v>
      </c>
      <c r="AU128" s="16" t="s">
        <v>82</v>
      </c>
    </row>
    <row r="129" spans="1:65" s="13" customFormat="1" ht="10.199999999999999">
      <c r="B129" s="195"/>
      <c r="C129" s="196"/>
      <c r="D129" s="190" t="s">
        <v>136</v>
      </c>
      <c r="E129" s="197" t="s">
        <v>19</v>
      </c>
      <c r="F129" s="198" t="s">
        <v>295</v>
      </c>
      <c r="G129" s="196"/>
      <c r="H129" s="199">
        <v>203.5</v>
      </c>
      <c r="I129" s="200"/>
      <c r="J129" s="196"/>
      <c r="K129" s="196"/>
      <c r="L129" s="201"/>
      <c r="M129" s="202"/>
      <c r="N129" s="203"/>
      <c r="O129" s="203"/>
      <c r="P129" s="203"/>
      <c r="Q129" s="203"/>
      <c r="R129" s="203"/>
      <c r="S129" s="203"/>
      <c r="T129" s="204"/>
      <c r="AT129" s="205" t="s">
        <v>136</v>
      </c>
      <c r="AU129" s="205" t="s">
        <v>82</v>
      </c>
      <c r="AV129" s="13" t="s">
        <v>82</v>
      </c>
      <c r="AW129" s="13" t="s">
        <v>33</v>
      </c>
      <c r="AX129" s="13" t="s">
        <v>79</v>
      </c>
      <c r="AY129" s="205" t="s">
        <v>125</v>
      </c>
    </row>
    <row r="130" spans="1:65" s="2" customFormat="1" ht="14.4" customHeight="1">
      <c r="A130" s="33"/>
      <c r="B130" s="34"/>
      <c r="C130" s="177" t="s">
        <v>200</v>
      </c>
      <c r="D130" s="177" t="s">
        <v>127</v>
      </c>
      <c r="E130" s="178" t="s">
        <v>300</v>
      </c>
      <c r="F130" s="179" t="s">
        <v>301</v>
      </c>
      <c r="G130" s="180" t="s">
        <v>156</v>
      </c>
      <c r="H130" s="181">
        <v>26.181999999999999</v>
      </c>
      <c r="I130" s="182"/>
      <c r="J130" s="183">
        <f>ROUND(I130*H130,2)</f>
        <v>0</v>
      </c>
      <c r="K130" s="179" t="s">
        <v>131</v>
      </c>
      <c r="L130" s="38"/>
      <c r="M130" s="184" t="s">
        <v>19</v>
      </c>
      <c r="N130" s="185" t="s">
        <v>42</v>
      </c>
      <c r="O130" s="63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8" t="s">
        <v>132</v>
      </c>
      <c r="AT130" s="188" t="s">
        <v>127</v>
      </c>
      <c r="AU130" s="188" t="s">
        <v>82</v>
      </c>
      <c r="AY130" s="16" t="s">
        <v>125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6" t="s">
        <v>79</v>
      </c>
      <c r="BK130" s="189">
        <f>ROUND(I130*H130,2)</f>
        <v>0</v>
      </c>
      <c r="BL130" s="16" t="s">
        <v>132</v>
      </c>
      <c r="BM130" s="188" t="s">
        <v>302</v>
      </c>
    </row>
    <row r="131" spans="1:65" s="2" customFormat="1" ht="19.2">
      <c r="A131" s="33"/>
      <c r="B131" s="34"/>
      <c r="C131" s="35"/>
      <c r="D131" s="190" t="s">
        <v>134</v>
      </c>
      <c r="E131" s="35"/>
      <c r="F131" s="191" t="s">
        <v>303</v>
      </c>
      <c r="G131" s="35"/>
      <c r="H131" s="35"/>
      <c r="I131" s="192"/>
      <c r="J131" s="35"/>
      <c r="K131" s="35"/>
      <c r="L131" s="38"/>
      <c r="M131" s="193"/>
      <c r="N131" s="194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134</v>
      </c>
      <c r="AU131" s="16" t="s">
        <v>82</v>
      </c>
    </row>
    <row r="132" spans="1:65" s="13" customFormat="1" ht="10.199999999999999">
      <c r="B132" s="195"/>
      <c r="C132" s="196"/>
      <c r="D132" s="190" t="s">
        <v>136</v>
      </c>
      <c r="E132" s="197" t="s">
        <v>19</v>
      </c>
      <c r="F132" s="198" t="s">
        <v>304</v>
      </c>
      <c r="G132" s="196"/>
      <c r="H132" s="199">
        <v>2.8380000000000001</v>
      </c>
      <c r="I132" s="200"/>
      <c r="J132" s="196"/>
      <c r="K132" s="196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136</v>
      </c>
      <c r="AU132" s="205" t="s">
        <v>82</v>
      </c>
      <c r="AV132" s="13" t="s">
        <v>82</v>
      </c>
      <c r="AW132" s="13" t="s">
        <v>33</v>
      </c>
      <c r="AX132" s="13" t="s">
        <v>71</v>
      </c>
      <c r="AY132" s="205" t="s">
        <v>125</v>
      </c>
    </row>
    <row r="133" spans="1:65" s="13" customFormat="1" ht="10.199999999999999">
      <c r="B133" s="195"/>
      <c r="C133" s="196"/>
      <c r="D133" s="190" t="s">
        <v>136</v>
      </c>
      <c r="E133" s="197" t="s">
        <v>19</v>
      </c>
      <c r="F133" s="198" t="s">
        <v>305</v>
      </c>
      <c r="G133" s="196"/>
      <c r="H133" s="199">
        <v>9.3239999999999998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136</v>
      </c>
      <c r="AU133" s="205" t="s">
        <v>82</v>
      </c>
      <c r="AV133" s="13" t="s">
        <v>82</v>
      </c>
      <c r="AW133" s="13" t="s">
        <v>33</v>
      </c>
      <c r="AX133" s="13" t="s">
        <v>71</v>
      </c>
      <c r="AY133" s="205" t="s">
        <v>125</v>
      </c>
    </row>
    <row r="134" spans="1:65" s="13" customFormat="1" ht="10.199999999999999">
      <c r="B134" s="195"/>
      <c r="C134" s="196"/>
      <c r="D134" s="190" t="s">
        <v>136</v>
      </c>
      <c r="E134" s="197" t="s">
        <v>19</v>
      </c>
      <c r="F134" s="198" t="s">
        <v>306</v>
      </c>
      <c r="G134" s="196"/>
      <c r="H134" s="199">
        <v>5.7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136</v>
      </c>
      <c r="AU134" s="205" t="s">
        <v>82</v>
      </c>
      <c r="AV134" s="13" t="s">
        <v>82</v>
      </c>
      <c r="AW134" s="13" t="s">
        <v>33</v>
      </c>
      <c r="AX134" s="13" t="s">
        <v>71</v>
      </c>
      <c r="AY134" s="205" t="s">
        <v>125</v>
      </c>
    </row>
    <row r="135" spans="1:65" s="13" customFormat="1" ht="10.199999999999999">
      <c r="B135" s="195"/>
      <c r="C135" s="196"/>
      <c r="D135" s="190" t="s">
        <v>136</v>
      </c>
      <c r="E135" s="197" t="s">
        <v>19</v>
      </c>
      <c r="F135" s="198" t="s">
        <v>307</v>
      </c>
      <c r="G135" s="196"/>
      <c r="H135" s="199">
        <v>8.32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136</v>
      </c>
      <c r="AU135" s="205" t="s">
        <v>82</v>
      </c>
      <c r="AV135" s="13" t="s">
        <v>82</v>
      </c>
      <c r="AW135" s="13" t="s">
        <v>33</v>
      </c>
      <c r="AX135" s="13" t="s">
        <v>71</v>
      </c>
      <c r="AY135" s="205" t="s">
        <v>125</v>
      </c>
    </row>
    <row r="136" spans="1:65" s="2" customFormat="1" ht="14.4" customHeight="1">
      <c r="A136" s="33"/>
      <c r="B136" s="34"/>
      <c r="C136" s="177" t="s">
        <v>206</v>
      </c>
      <c r="D136" s="177" t="s">
        <v>127</v>
      </c>
      <c r="E136" s="178" t="s">
        <v>213</v>
      </c>
      <c r="F136" s="179" t="s">
        <v>214</v>
      </c>
      <c r="G136" s="180" t="s">
        <v>149</v>
      </c>
      <c r="H136" s="181">
        <v>165</v>
      </c>
      <c r="I136" s="182"/>
      <c r="J136" s="183">
        <f>ROUND(I136*H136,2)</f>
        <v>0</v>
      </c>
      <c r="K136" s="179" t="s">
        <v>131</v>
      </c>
      <c r="L136" s="38"/>
      <c r="M136" s="184" t="s">
        <v>19</v>
      </c>
      <c r="N136" s="185" t="s">
        <v>42</v>
      </c>
      <c r="O136" s="63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8" t="s">
        <v>132</v>
      </c>
      <c r="AT136" s="188" t="s">
        <v>127</v>
      </c>
      <c r="AU136" s="188" t="s">
        <v>82</v>
      </c>
      <c r="AY136" s="16" t="s">
        <v>125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6" t="s">
        <v>79</v>
      </c>
      <c r="BK136" s="189">
        <f>ROUND(I136*H136,2)</f>
        <v>0</v>
      </c>
      <c r="BL136" s="16" t="s">
        <v>132</v>
      </c>
      <c r="BM136" s="188" t="s">
        <v>308</v>
      </c>
    </row>
    <row r="137" spans="1:65" s="2" customFormat="1" ht="19.2">
      <c r="A137" s="33"/>
      <c r="B137" s="34"/>
      <c r="C137" s="35"/>
      <c r="D137" s="190" t="s">
        <v>134</v>
      </c>
      <c r="E137" s="35"/>
      <c r="F137" s="191" t="s">
        <v>216</v>
      </c>
      <c r="G137" s="35"/>
      <c r="H137" s="35"/>
      <c r="I137" s="192"/>
      <c r="J137" s="35"/>
      <c r="K137" s="35"/>
      <c r="L137" s="38"/>
      <c r="M137" s="193"/>
      <c r="N137" s="194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134</v>
      </c>
      <c r="AU137" s="16" t="s">
        <v>82</v>
      </c>
    </row>
    <row r="138" spans="1:65" s="13" customFormat="1" ht="10.199999999999999">
      <c r="B138" s="195"/>
      <c r="C138" s="196"/>
      <c r="D138" s="190" t="s">
        <v>136</v>
      </c>
      <c r="E138" s="197" t="s">
        <v>19</v>
      </c>
      <c r="F138" s="198" t="s">
        <v>309</v>
      </c>
      <c r="G138" s="196"/>
      <c r="H138" s="199">
        <v>165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136</v>
      </c>
      <c r="AU138" s="205" t="s">
        <v>82</v>
      </c>
      <c r="AV138" s="13" t="s">
        <v>82</v>
      </c>
      <c r="AW138" s="13" t="s">
        <v>33</v>
      </c>
      <c r="AX138" s="13" t="s">
        <v>79</v>
      </c>
      <c r="AY138" s="205" t="s">
        <v>125</v>
      </c>
    </row>
    <row r="139" spans="1:65" s="2" customFormat="1" ht="14.4" customHeight="1">
      <c r="A139" s="33"/>
      <c r="B139" s="34"/>
      <c r="C139" s="177" t="s">
        <v>212</v>
      </c>
      <c r="D139" s="177" t="s">
        <v>127</v>
      </c>
      <c r="E139" s="178" t="s">
        <v>310</v>
      </c>
      <c r="F139" s="179" t="s">
        <v>311</v>
      </c>
      <c r="G139" s="180" t="s">
        <v>149</v>
      </c>
      <c r="H139" s="181">
        <v>183.97499999999999</v>
      </c>
      <c r="I139" s="182"/>
      <c r="J139" s="183">
        <f>ROUND(I139*H139,2)</f>
        <v>0</v>
      </c>
      <c r="K139" s="179" t="s">
        <v>131</v>
      </c>
      <c r="L139" s="38"/>
      <c r="M139" s="184" t="s">
        <v>19</v>
      </c>
      <c r="N139" s="185" t="s">
        <v>42</v>
      </c>
      <c r="O139" s="63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8" t="s">
        <v>132</v>
      </c>
      <c r="AT139" s="188" t="s">
        <v>127</v>
      </c>
      <c r="AU139" s="188" t="s">
        <v>82</v>
      </c>
      <c r="AY139" s="16" t="s">
        <v>125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6" t="s">
        <v>79</v>
      </c>
      <c r="BK139" s="189">
        <f>ROUND(I139*H139,2)</f>
        <v>0</v>
      </c>
      <c r="BL139" s="16" t="s">
        <v>132</v>
      </c>
      <c r="BM139" s="188" t="s">
        <v>312</v>
      </c>
    </row>
    <row r="140" spans="1:65" s="2" customFormat="1" ht="10.199999999999999">
      <c r="A140" s="33"/>
      <c r="B140" s="34"/>
      <c r="C140" s="35"/>
      <c r="D140" s="190" t="s">
        <v>134</v>
      </c>
      <c r="E140" s="35"/>
      <c r="F140" s="191" t="s">
        <v>313</v>
      </c>
      <c r="G140" s="35"/>
      <c r="H140" s="35"/>
      <c r="I140" s="192"/>
      <c r="J140" s="35"/>
      <c r="K140" s="35"/>
      <c r="L140" s="38"/>
      <c r="M140" s="193"/>
      <c r="N140" s="194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134</v>
      </c>
      <c r="AU140" s="16" t="s">
        <v>82</v>
      </c>
    </row>
    <row r="141" spans="1:65" s="13" customFormat="1" ht="10.199999999999999">
      <c r="B141" s="195"/>
      <c r="C141" s="196"/>
      <c r="D141" s="190" t="s">
        <v>136</v>
      </c>
      <c r="E141" s="197" t="s">
        <v>19</v>
      </c>
      <c r="F141" s="198" t="s">
        <v>314</v>
      </c>
      <c r="G141" s="196"/>
      <c r="H141" s="199">
        <v>18.975000000000001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136</v>
      </c>
      <c r="AU141" s="205" t="s">
        <v>82</v>
      </c>
      <c r="AV141" s="13" t="s">
        <v>82</v>
      </c>
      <c r="AW141" s="13" t="s">
        <v>33</v>
      </c>
      <c r="AX141" s="13" t="s">
        <v>71</v>
      </c>
      <c r="AY141" s="205" t="s">
        <v>125</v>
      </c>
    </row>
    <row r="142" spans="1:65" s="13" customFormat="1" ht="10.199999999999999">
      <c r="B142" s="195"/>
      <c r="C142" s="196"/>
      <c r="D142" s="190" t="s">
        <v>136</v>
      </c>
      <c r="E142" s="197" t="s">
        <v>19</v>
      </c>
      <c r="F142" s="198" t="s">
        <v>309</v>
      </c>
      <c r="G142" s="196"/>
      <c r="H142" s="199">
        <v>165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136</v>
      </c>
      <c r="AU142" s="205" t="s">
        <v>82</v>
      </c>
      <c r="AV142" s="13" t="s">
        <v>82</v>
      </c>
      <c r="AW142" s="13" t="s">
        <v>33</v>
      </c>
      <c r="AX142" s="13" t="s">
        <v>71</v>
      </c>
      <c r="AY142" s="205" t="s">
        <v>125</v>
      </c>
    </row>
    <row r="143" spans="1:65" s="12" customFormat="1" ht="22.8" customHeight="1">
      <c r="B143" s="161"/>
      <c r="C143" s="162"/>
      <c r="D143" s="163" t="s">
        <v>70</v>
      </c>
      <c r="E143" s="175" t="s">
        <v>82</v>
      </c>
      <c r="F143" s="175" t="s">
        <v>315</v>
      </c>
      <c r="G143" s="162"/>
      <c r="H143" s="162"/>
      <c r="I143" s="165"/>
      <c r="J143" s="176">
        <f>BK143</f>
        <v>0</v>
      </c>
      <c r="K143" s="162"/>
      <c r="L143" s="167"/>
      <c r="M143" s="168"/>
      <c r="N143" s="169"/>
      <c r="O143" s="169"/>
      <c r="P143" s="170">
        <f>SUM(P144:P180)</f>
        <v>0</v>
      </c>
      <c r="Q143" s="169"/>
      <c r="R143" s="170">
        <f>SUM(R144:R180)</f>
        <v>81.629386519999997</v>
      </c>
      <c r="S143" s="169"/>
      <c r="T143" s="171">
        <f>SUM(T144:T180)</f>
        <v>0</v>
      </c>
      <c r="AR143" s="172" t="s">
        <v>79</v>
      </c>
      <c r="AT143" s="173" t="s">
        <v>70</v>
      </c>
      <c r="AU143" s="173" t="s">
        <v>79</v>
      </c>
      <c r="AY143" s="172" t="s">
        <v>125</v>
      </c>
      <c r="BK143" s="174">
        <f>SUM(BK144:BK180)</f>
        <v>0</v>
      </c>
    </row>
    <row r="144" spans="1:65" s="2" customFormat="1" ht="14.4" customHeight="1">
      <c r="A144" s="33"/>
      <c r="B144" s="34"/>
      <c r="C144" s="177" t="s">
        <v>8</v>
      </c>
      <c r="D144" s="177" t="s">
        <v>127</v>
      </c>
      <c r="E144" s="178" t="s">
        <v>316</v>
      </c>
      <c r="F144" s="179" t="s">
        <v>317</v>
      </c>
      <c r="G144" s="180" t="s">
        <v>156</v>
      </c>
      <c r="H144" s="181">
        <v>4.0960000000000001</v>
      </c>
      <c r="I144" s="182"/>
      <c r="J144" s="183">
        <f>ROUND(I144*H144,2)</f>
        <v>0</v>
      </c>
      <c r="K144" s="179" t="s">
        <v>131</v>
      </c>
      <c r="L144" s="38"/>
      <c r="M144" s="184" t="s">
        <v>19</v>
      </c>
      <c r="N144" s="185" t="s">
        <v>42</v>
      </c>
      <c r="O144" s="63"/>
      <c r="P144" s="186">
        <f>O144*H144</f>
        <v>0</v>
      </c>
      <c r="Q144" s="186">
        <v>2.2563399999999998</v>
      </c>
      <c r="R144" s="186">
        <f>Q144*H144</f>
        <v>9.2419686399999996</v>
      </c>
      <c r="S144" s="186">
        <v>0</v>
      </c>
      <c r="T144" s="18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8" t="s">
        <v>132</v>
      </c>
      <c r="AT144" s="188" t="s">
        <v>127</v>
      </c>
      <c r="AU144" s="188" t="s">
        <v>82</v>
      </c>
      <c r="AY144" s="16" t="s">
        <v>125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6" t="s">
        <v>79</v>
      </c>
      <c r="BK144" s="189">
        <f>ROUND(I144*H144,2)</f>
        <v>0</v>
      </c>
      <c r="BL144" s="16" t="s">
        <v>132</v>
      </c>
      <c r="BM144" s="188" t="s">
        <v>318</v>
      </c>
    </row>
    <row r="145" spans="1:65" s="2" customFormat="1" ht="10.199999999999999">
      <c r="A145" s="33"/>
      <c r="B145" s="34"/>
      <c r="C145" s="35"/>
      <c r="D145" s="190" t="s">
        <v>134</v>
      </c>
      <c r="E145" s="35"/>
      <c r="F145" s="191" t="s">
        <v>319</v>
      </c>
      <c r="G145" s="35"/>
      <c r="H145" s="35"/>
      <c r="I145" s="192"/>
      <c r="J145" s="35"/>
      <c r="K145" s="35"/>
      <c r="L145" s="38"/>
      <c r="M145" s="193"/>
      <c r="N145" s="194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134</v>
      </c>
      <c r="AU145" s="16" t="s">
        <v>82</v>
      </c>
    </row>
    <row r="146" spans="1:65" s="2" customFormat="1" ht="19.2">
      <c r="A146" s="33"/>
      <c r="B146" s="34"/>
      <c r="C146" s="35"/>
      <c r="D146" s="190" t="s">
        <v>159</v>
      </c>
      <c r="E146" s="35"/>
      <c r="F146" s="206" t="s">
        <v>320</v>
      </c>
      <c r="G146" s="35"/>
      <c r="H146" s="35"/>
      <c r="I146" s="192"/>
      <c r="J146" s="35"/>
      <c r="K146" s="35"/>
      <c r="L146" s="38"/>
      <c r="M146" s="193"/>
      <c r="N146" s="194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159</v>
      </c>
      <c r="AU146" s="16" t="s">
        <v>82</v>
      </c>
    </row>
    <row r="147" spans="1:65" s="13" customFormat="1" ht="10.199999999999999">
      <c r="B147" s="195"/>
      <c r="C147" s="196"/>
      <c r="D147" s="190" t="s">
        <v>136</v>
      </c>
      <c r="E147" s="197" t="s">
        <v>19</v>
      </c>
      <c r="F147" s="198" t="s">
        <v>321</v>
      </c>
      <c r="G147" s="196"/>
      <c r="H147" s="199">
        <v>1.754</v>
      </c>
      <c r="I147" s="200"/>
      <c r="J147" s="196"/>
      <c r="K147" s="196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136</v>
      </c>
      <c r="AU147" s="205" t="s">
        <v>82</v>
      </c>
      <c r="AV147" s="13" t="s">
        <v>82</v>
      </c>
      <c r="AW147" s="13" t="s">
        <v>33</v>
      </c>
      <c r="AX147" s="13" t="s">
        <v>71</v>
      </c>
      <c r="AY147" s="205" t="s">
        <v>125</v>
      </c>
    </row>
    <row r="148" spans="1:65" s="13" customFormat="1" ht="10.199999999999999">
      <c r="B148" s="195"/>
      <c r="C148" s="196"/>
      <c r="D148" s="190" t="s">
        <v>136</v>
      </c>
      <c r="E148" s="197" t="s">
        <v>19</v>
      </c>
      <c r="F148" s="198" t="s">
        <v>322</v>
      </c>
      <c r="G148" s="196"/>
      <c r="H148" s="199">
        <v>0.36599999999999999</v>
      </c>
      <c r="I148" s="200"/>
      <c r="J148" s="196"/>
      <c r="K148" s="196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136</v>
      </c>
      <c r="AU148" s="205" t="s">
        <v>82</v>
      </c>
      <c r="AV148" s="13" t="s">
        <v>82</v>
      </c>
      <c r="AW148" s="13" t="s">
        <v>33</v>
      </c>
      <c r="AX148" s="13" t="s">
        <v>71</v>
      </c>
      <c r="AY148" s="205" t="s">
        <v>125</v>
      </c>
    </row>
    <row r="149" spans="1:65" s="13" customFormat="1" ht="10.199999999999999">
      <c r="B149" s="195"/>
      <c r="C149" s="196"/>
      <c r="D149" s="190" t="s">
        <v>136</v>
      </c>
      <c r="E149" s="197" t="s">
        <v>19</v>
      </c>
      <c r="F149" s="198" t="s">
        <v>323</v>
      </c>
      <c r="G149" s="196"/>
      <c r="H149" s="199">
        <v>1.484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136</v>
      </c>
      <c r="AU149" s="205" t="s">
        <v>82</v>
      </c>
      <c r="AV149" s="13" t="s">
        <v>82</v>
      </c>
      <c r="AW149" s="13" t="s">
        <v>33</v>
      </c>
      <c r="AX149" s="13" t="s">
        <v>71</v>
      </c>
      <c r="AY149" s="205" t="s">
        <v>125</v>
      </c>
    </row>
    <row r="150" spans="1:65" s="13" customFormat="1" ht="10.199999999999999">
      <c r="B150" s="195"/>
      <c r="C150" s="196"/>
      <c r="D150" s="190" t="s">
        <v>136</v>
      </c>
      <c r="E150" s="197" t="s">
        <v>19</v>
      </c>
      <c r="F150" s="198" t="s">
        <v>324</v>
      </c>
      <c r="G150" s="196"/>
      <c r="H150" s="199">
        <v>0.3</v>
      </c>
      <c r="I150" s="200"/>
      <c r="J150" s="196"/>
      <c r="K150" s="196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136</v>
      </c>
      <c r="AU150" s="205" t="s">
        <v>82</v>
      </c>
      <c r="AV150" s="13" t="s">
        <v>82</v>
      </c>
      <c r="AW150" s="13" t="s">
        <v>33</v>
      </c>
      <c r="AX150" s="13" t="s">
        <v>71</v>
      </c>
      <c r="AY150" s="205" t="s">
        <v>125</v>
      </c>
    </row>
    <row r="151" spans="1:65" s="13" customFormat="1" ht="10.199999999999999">
      <c r="B151" s="195"/>
      <c r="C151" s="196"/>
      <c r="D151" s="190" t="s">
        <v>136</v>
      </c>
      <c r="E151" s="197" t="s">
        <v>19</v>
      </c>
      <c r="F151" s="198" t="s">
        <v>325</v>
      </c>
      <c r="G151" s="196"/>
      <c r="H151" s="199">
        <v>0.192</v>
      </c>
      <c r="I151" s="200"/>
      <c r="J151" s="196"/>
      <c r="K151" s="196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136</v>
      </c>
      <c r="AU151" s="205" t="s">
        <v>82</v>
      </c>
      <c r="AV151" s="13" t="s">
        <v>82</v>
      </c>
      <c r="AW151" s="13" t="s">
        <v>33</v>
      </c>
      <c r="AX151" s="13" t="s">
        <v>71</v>
      </c>
      <c r="AY151" s="205" t="s">
        <v>125</v>
      </c>
    </row>
    <row r="152" spans="1:65" s="2" customFormat="1" ht="14.4" customHeight="1">
      <c r="A152" s="33"/>
      <c r="B152" s="34"/>
      <c r="C152" s="177" t="s">
        <v>224</v>
      </c>
      <c r="D152" s="177" t="s">
        <v>127</v>
      </c>
      <c r="E152" s="178" t="s">
        <v>326</v>
      </c>
      <c r="F152" s="179" t="s">
        <v>327</v>
      </c>
      <c r="G152" s="180" t="s">
        <v>149</v>
      </c>
      <c r="H152" s="181">
        <v>13.157999999999999</v>
      </c>
      <c r="I152" s="182"/>
      <c r="J152" s="183">
        <f>ROUND(I152*H152,2)</f>
        <v>0</v>
      </c>
      <c r="K152" s="179" t="s">
        <v>131</v>
      </c>
      <c r="L152" s="38"/>
      <c r="M152" s="184" t="s">
        <v>19</v>
      </c>
      <c r="N152" s="185" t="s">
        <v>42</v>
      </c>
      <c r="O152" s="63"/>
      <c r="P152" s="186">
        <f>O152*H152</f>
        <v>0</v>
      </c>
      <c r="Q152" s="186">
        <v>2.47E-3</v>
      </c>
      <c r="R152" s="186">
        <f>Q152*H152</f>
        <v>3.2500259999999996E-2</v>
      </c>
      <c r="S152" s="186">
        <v>0</v>
      </c>
      <c r="T152" s="18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8" t="s">
        <v>132</v>
      </c>
      <c r="AT152" s="188" t="s">
        <v>127</v>
      </c>
      <c r="AU152" s="188" t="s">
        <v>82</v>
      </c>
      <c r="AY152" s="16" t="s">
        <v>125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6" t="s">
        <v>79</v>
      </c>
      <c r="BK152" s="189">
        <f>ROUND(I152*H152,2)</f>
        <v>0</v>
      </c>
      <c r="BL152" s="16" t="s">
        <v>132</v>
      </c>
      <c r="BM152" s="188" t="s">
        <v>328</v>
      </c>
    </row>
    <row r="153" spans="1:65" s="2" customFormat="1" ht="10.199999999999999">
      <c r="A153" s="33"/>
      <c r="B153" s="34"/>
      <c r="C153" s="35"/>
      <c r="D153" s="190" t="s">
        <v>134</v>
      </c>
      <c r="E153" s="35"/>
      <c r="F153" s="191" t="s">
        <v>329</v>
      </c>
      <c r="G153" s="35"/>
      <c r="H153" s="35"/>
      <c r="I153" s="192"/>
      <c r="J153" s="35"/>
      <c r="K153" s="35"/>
      <c r="L153" s="38"/>
      <c r="M153" s="193"/>
      <c r="N153" s="194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134</v>
      </c>
      <c r="AU153" s="16" t="s">
        <v>82</v>
      </c>
    </row>
    <row r="154" spans="1:65" s="13" customFormat="1" ht="10.199999999999999">
      <c r="B154" s="195"/>
      <c r="C154" s="196"/>
      <c r="D154" s="190" t="s">
        <v>136</v>
      </c>
      <c r="E154" s="197" t="s">
        <v>19</v>
      </c>
      <c r="F154" s="198" t="s">
        <v>330</v>
      </c>
      <c r="G154" s="196"/>
      <c r="H154" s="199">
        <v>8.6120000000000001</v>
      </c>
      <c r="I154" s="200"/>
      <c r="J154" s="196"/>
      <c r="K154" s="196"/>
      <c r="L154" s="201"/>
      <c r="M154" s="202"/>
      <c r="N154" s="203"/>
      <c r="O154" s="203"/>
      <c r="P154" s="203"/>
      <c r="Q154" s="203"/>
      <c r="R154" s="203"/>
      <c r="S154" s="203"/>
      <c r="T154" s="204"/>
      <c r="AT154" s="205" t="s">
        <v>136</v>
      </c>
      <c r="AU154" s="205" t="s">
        <v>82</v>
      </c>
      <c r="AV154" s="13" t="s">
        <v>82</v>
      </c>
      <c r="AW154" s="13" t="s">
        <v>33</v>
      </c>
      <c r="AX154" s="13" t="s">
        <v>71</v>
      </c>
      <c r="AY154" s="205" t="s">
        <v>125</v>
      </c>
    </row>
    <row r="155" spans="1:65" s="13" customFormat="1" ht="10.199999999999999">
      <c r="B155" s="195"/>
      <c r="C155" s="196"/>
      <c r="D155" s="190" t="s">
        <v>136</v>
      </c>
      <c r="E155" s="197" t="s">
        <v>19</v>
      </c>
      <c r="F155" s="198" t="s">
        <v>331</v>
      </c>
      <c r="G155" s="196"/>
      <c r="H155" s="199">
        <v>0.76600000000000001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136</v>
      </c>
      <c r="AU155" s="205" t="s">
        <v>82</v>
      </c>
      <c r="AV155" s="13" t="s">
        <v>82</v>
      </c>
      <c r="AW155" s="13" t="s">
        <v>33</v>
      </c>
      <c r="AX155" s="13" t="s">
        <v>71</v>
      </c>
      <c r="AY155" s="205" t="s">
        <v>125</v>
      </c>
    </row>
    <row r="156" spans="1:65" s="13" customFormat="1" ht="10.199999999999999">
      <c r="B156" s="195"/>
      <c r="C156" s="196"/>
      <c r="D156" s="190" t="s">
        <v>136</v>
      </c>
      <c r="E156" s="197" t="s">
        <v>19</v>
      </c>
      <c r="F156" s="198" t="s">
        <v>332</v>
      </c>
      <c r="G156" s="196"/>
      <c r="H156" s="199">
        <v>1.64</v>
      </c>
      <c r="I156" s="200"/>
      <c r="J156" s="196"/>
      <c r="K156" s="196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136</v>
      </c>
      <c r="AU156" s="205" t="s">
        <v>82</v>
      </c>
      <c r="AV156" s="13" t="s">
        <v>82</v>
      </c>
      <c r="AW156" s="13" t="s">
        <v>33</v>
      </c>
      <c r="AX156" s="13" t="s">
        <v>71</v>
      </c>
      <c r="AY156" s="205" t="s">
        <v>125</v>
      </c>
    </row>
    <row r="157" spans="1:65" s="13" customFormat="1" ht="10.199999999999999">
      <c r="B157" s="195"/>
      <c r="C157" s="196"/>
      <c r="D157" s="190" t="s">
        <v>136</v>
      </c>
      <c r="E157" s="197" t="s">
        <v>19</v>
      </c>
      <c r="F157" s="198" t="s">
        <v>333</v>
      </c>
      <c r="G157" s="196"/>
      <c r="H157" s="199">
        <v>0.8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136</v>
      </c>
      <c r="AU157" s="205" t="s">
        <v>82</v>
      </c>
      <c r="AV157" s="13" t="s">
        <v>82</v>
      </c>
      <c r="AW157" s="13" t="s">
        <v>33</v>
      </c>
      <c r="AX157" s="13" t="s">
        <v>71</v>
      </c>
      <c r="AY157" s="205" t="s">
        <v>125</v>
      </c>
    </row>
    <row r="158" spans="1:65" s="13" customFormat="1" ht="10.199999999999999">
      <c r="B158" s="195"/>
      <c r="C158" s="196"/>
      <c r="D158" s="190" t="s">
        <v>136</v>
      </c>
      <c r="E158" s="197" t="s">
        <v>19</v>
      </c>
      <c r="F158" s="198" t="s">
        <v>334</v>
      </c>
      <c r="G158" s="196"/>
      <c r="H158" s="199">
        <v>1.34</v>
      </c>
      <c r="I158" s="200"/>
      <c r="J158" s="196"/>
      <c r="K158" s="196"/>
      <c r="L158" s="201"/>
      <c r="M158" s="202"/>
      <c r="N158" s="203"/>
      <c r="O158" s="203"/>
      <c r="P158" s="203"/>
      <c r="Q158" s="203"/>
      <c r="R158" s="203"/>
      <c r="S158" s="203"/>
      <c r="T158" s="204"/>
      <c r="AT158" s="205" t="s">
        <v>136</v>
      </c>
      <c r="AU158" s="205" t="s">
        <v>82</v>
      </c>
      <c r="AV158" s="13" t="s">
        <v>82</v>
      </c>
      <c r="AW158" s="13" t="s">
        <v>33</v>
      </c>
      <c r="AX158" s="13" t="s">
        <v>71</v>
      </c>
      <c r="AY158" s="205" t="s">
        <v>125</v>
      </c>
    </row>
    <row r="159" spans="1:65" s="2" customFormat="1" ht="14.4" customHeight="1">
      <c r="A159" s="33"/>
      <c r="B159" s="34"/>
      <c r="C159" s="177" t="s">
        <v>231</v>
      </c>
      <c r="D159" s="177" t="s">
        <v>127</v>
      </c>
      <c r="E159" s="178" t="s">
        <v>335</v>
      </c>
      <c r="F159" s="179" t="s">
        <v>336</v>
      </c>
      <c r="G159" s="180" t="s">
        <v>149</v>
      </c>
      <c r="H159" s="181">
        <v>13.157999999999999</v>
      </c>
      <c r="I159" s="182"/>
      <c r="J159" s="183">
        <f>ROUND(I159*H159,2)</f>
        <v>0</v>
      </c>
      <c r="K159" s="179" t="s">
        <v>131</v>
      </c>
      <c r="L159" s="38"/>
      <c r="M159" s="184" t="s">
        <v>19</v>
      </c>
      <c r="N159" s="185" t="s">
        <v>42</v>
      </c>
      <c r="O159" s="63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8" t="s">
        <v>132</v>
      </c>
      <c r="AT159" s="188" t="s">
        <v>127</v>
      </c>
      <c r="AU159" s="188" t="s">
        <v>82</v>
      </c>
      <c r="AY159" s="16" t="s">
        <v>125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6" t="s">
        <v>79</v>
      </c>
      <c r="BK159" s="189">
        <f>ROUND(I159*H159,2)</f>
        <v>0</v>
      </c>
      <c r="BL159" s="16" t="s">
        <v>132</v>
      </c>
      <c r="BM159" s="188" t="s">
        <v>337</v>
      </c>
    </row>
    <row r="160" spans="1:65" s="2" customFormat="1" ht="10.199999999999999">
      <c r="A160" s="33"/>
      <c r="B160" s="34"/>
      <c r="C160" s="35"/>
      <c r="D160" s="190" t="s">
        <v>134</v>
      </c>
      <c r="E160" s="35"/>
      <c r="F160" s="191" t="s">
        <v>338</v>
      </c>
      <c r="G160" s="35"/>
      <c r="H160" s="35"/>
      <c r="I160" s="192"/>
      <c r="J160" s="35"/>
      <c r="K160" s="35"/>
      <c r="L160" s="38"/>
      <c r="M160" s="193"/>
      <c r="N160" s="194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134</v>
      </c>
      <c r="AU160" s="16" t="s">
        <v>82</v>
      </c>
    </row>
    <row r="161" spans="1:65" s="2" customFormat="1" ht="14.4" customHeight="1">
      <c r="A161" s="33"/>
      <c r="B161" s="34"/>
      <c r="C161" s="177" t="s">
        <v>240</v>
      </c>
      <c r="D161" s="177" t="s">
        <v>127</v>
      </c>
      <c r="E161" s="178" t="s">
        <v>339</v>
      </c>
      <c r="F161" s="179" t="s">
        <v>340</v>
      </c>
      <c r="G161" s="180" t="s">
        <v>156</v>
      </c>
      <c r="H161" s="181">
        <v>28.898</v>
      </c>
      <c r="I161" s="182"/>
      <c r="J161" s="183">
        <f>ROUND(I161*H161,2)</f>
        <v>0</v>
      </c>
      <c r="K161" s="179" t="s">
        <v>131</v>
      </c>
      <c r="L161" s="38"/>
      <c r="M161" s="184" t="s">
        <v>19</v>
      </c>
      <c r="N161" s="185" t="s">
        <v>42</v>
      </c>
      <c r="O161" s="63"/>
      <c r="P161" s="186">
        <f>O161*H161</f>
        <v>0</v>
      </c>
      <c r="Q161" s="186">
        <v>2.45329</v>
      </c>
      <c r="R161" s="186">
        <f>Q161*H161</f>
        <v>70.895174420000004</v>
      </c>
      <c r="S161" s="186">
        <v>0</v>
      </c>
      <c r="T161" s="18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8" t="s">
        <v>132</v>
      </c>
      <c r="AT161" s="188" t="s">
        <v>127</v>
      </c>
      <c r="AU161" s="188" t="s">
        <v>82</v>
      </c>
      <c r="AY161" s="16" t="s">
        <v>125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6" t="s">
        <v>79</v>
      </c>
      <c r="BK161" s="189">
        <f>ROUND(I161*H161,2)</f>
        <v>0</v>
      </c>
      <c r="BL161" s="16" t="s">
        <v>132</v>
      </c>
      <c r="BM161" s="188" t="s">
        <v>341</v>
      </c>
    </row>
    <row r="162" spans="1:65" s="2" customFormat="1" ht="10.199999999999999">
      <c r="A162" s="33"/>
      <c r="B162" s="34"/>
      <c r="C162" s="35"/>
      <c r="D162" s="190" t="s">
        <v>134</v>
      </c>
      <c r="E162" s="35"/>
      <c r="F162" s="191" t="s">
        <v>342</v>
      </c>
      <c r="G162" s="35"/>
      <c r="H162" s="35"/>
      <c r="I162" s="192"/>
      <c r="J162" s="35"/>
      <c r="K162" s="35"/>
      <c r="L162" s="38"/>
      <c r="M162" s="193"/>
      <c r="N162" s="194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134</v>
      </c>
      <c r="AU162" s="16" t="s">
        <v>82</v>
      </c>
    </row>
    <row r="163" spans="1:65" s="2" customFormat="1" ht="19.2">
      <c r="A163" s="33"/>
      <c r="B163" s="34"/>
      <c r="C163" s="35"/>
      <c r="D163" s="190" t="s">
        <v>159</v>
      </c>
      <c r="E163" s="35"/>
      <c r="F163" s="206" t="s">
        <v>343</v>
      </c>
      <c r="G163" s="35"/>
      <c r="H163" s="35"/>
      <c r="I163" s="192"/>
      <c r="J163" s="35"/>
      <c r="K163" s="35"/>
      <c r="L163" s="38"/>
      <c r="M163" s="193"/>
      <c r="N163" s="194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159</v>
      </c>
      <c r="AU163" s="16" t="s">
        <v>82</v>
      </c>
    </row>
    <row r="164" spans="1:65" s="13" customFormat="1" ht="10.199999999999999">
      <c r="B164" s="195"/>
      <c r="C164" s="196"/>
      <c r="D164" s="190" t="s">
        <v>136</v>
      </c>
      <c r="E164" s="197" t="s">
        <v>19</v>
      </c>
      <c r="F164" s="198" t="s">
        <v>344</v>
      </c>
      <c r="G164" s="196"/>
      <c r="H164" s="199">
        <v>17.544</v>
      </c>
      <c r="I164" s="200"/>
      <c r="J164" s="196"/>
      <c r="K164" s="196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136</v>
      </c>
      <c r="AU164" s="205" t="s">
        <v>82</v>
      </c>
      <c r="AV164" s="13" t="s">
        <v>82</v>
      </c>
      <c r="AW164" s="13" t="s">
        <v>33</v>
      </c>
      <c r="AX164" s="13" t="s">
        <v>71</v>
      </c>
      <c r="AY164" s="205" t="s">
        <v>125</v>
      </c>
    </row>
    <row r="165" spans="1:65" s="13" customFormat="1" ht="10.199999999999999">
      <c r="B165" s="195"/>
      <c r="C165" s="196"/>
      <c r="D165" s="190" t="s">
        <v>136</v>
      </c>
      <c r="E165" s="197" t="s">
        <v>19</v>
      </c>
      <c r="F165" s="198" t="s">
        <v>345</v>
      </c>
      <c r="G165" s="196"/>
      <c r="H165" s="199">
        <v>3.2240000000000002</v>
      </c>
      <c r="I165" s="200"/>
      <c r="J165" s="196"/>
      <c r="K165" s="196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136</v>
      </c>
      <c r="AU165" s="205" t="s">
        <v>82</v>
      </c>
      <c r="AV165" s="13" t="s">
        <v>82</v>
      </c>
      <c r="AW165" s="13" t="s">
        <v>33</v>
      </c>
      <c r="AX165" s="13" t="s">
        <v>71</v>
      </c>
      <c r="AY165" s="205" t="s">
        <v>125</v>
      </c>
    </row>
    <row r="166" spans="1:65" s="13" customFormat="1" ht="10.199999999999999">
      <c r="B166" s="195"/>
      <c r="C166" s="196"/>
      <c r="D166" s="190" t="s">
        <v>136</v>
      </c>
      <c r="E166" s="197" t="s">
        <v>19</v>
      </c>
      <c r="F166" s="198" t="s">
        <v>346</v>
      </c>
      <c r="G166" s="196"/>
      <c r="H166" s="199">
        <v>5.8259999999999996</v>
      </c>
      <c r="I166" s="200"/>
      <c r="J166" s="196"/>
      <c r="K166" s="196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136</v>
      </c>
      <c r="AU166" s="205" t="s">
        <v>82</v>
      </c>
      <c r="AV166" s="13" t="s">
        <v>82</v>
      </c>
      <c r="AW166" s="13" t="s">
        <v>33</v>
      </c>
      <c r="AX166" s="13" t="s">
        <v>71</v>
      </c>
      <c r="AY166" s="205" t="s">
        <v>125</v>
      </c>
    </row>
    <row r="167" spans="1:65" s="13" customFormat="1" ht="10.199999999999999">
      <c r="B167" s="195"/>
      <c r="C167" s="196"/>
      <c r="D167" s="190" t="s">
        <v>136</v>
      </c>
      <c r="E167" s="197" t="s">
        <v>19</v>
      </c>
      <c r="F167" s="198" t="s">
        <v>347</v>
      </c>
      <c r="G167" s="196"/>
      <c r="H167" s="199">
        <v>2.3039999999999998</v>
      </c>
      <c r="I167" s="200"/>
      <c r="J167" s="196"/>
      <c r="K167" s="196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136</v>
      </c>
      <c r="AU167" s="205" t="s">
        <v>82</v>
      </c>
      <c r="AV167" s="13" t="s">
        <v>82</v>
      </c>
      <c r="AW167" s="13" t="s">
        <v>33</v>
      </c>
      <c r="AX167" s="13" t="s">
        <v>71</v>
      </c>
      <c r="AY167" s="205" t="s">
        <v>125</v>
      </c>
    </row>
    <row r="168" spans="1:65" s="2" customFormat="1" ht="14.4" customHeight="1">
      <c r="A168" s="33"/>
      <c r="B168" s="34"/>
      <c r="C168" s="177" t="s">
        <v>348</v>
      </c>
      <c r="D168" s="177" t="s">
        <v>127</v>
      </c>
      <c r="E168" s="178" t="s">
        <v>349</v>
      </c>
      <c r="F168" s="179" t="s">
        <v>350</v>
      </c>
      <c r="G168" s="180" t="s">
        <v>149</v>
      </c>
      <c r="H168" s="181">
        <v>129.79499999999999</v>
      </c>
      <c r="I168" s="182"/>
      <c r="J168" s="183">
        <f>ROUND(I168*H168,2)</f>
        <v>0</v>
      </c>
      <c r="K168" s="179" t="s">
        <v>131</v>
      </c>
      <c r="L168" s="38"/>
      <c r="M168" s="184" t="s">
        <v>19</v>
      </c>
      <c r="N168" s="185" t="s">
        <v>42</v>
      </c>
      <c r="O168" s="63"/>
      <c r="P168" s="186">
        <f>O168*H168</f>
        <v>0</v>
      </c>
      <c r="Q168" s="186">
        <v>2.6900000000000001E-3</v>
      </c>
      <c r="R168" s="186">
        <f>Q168*H168</f>
        <v>0.34914855</v>
      </c>
      <c r="S168" s="186">
        <v>0</v>
      </c>
      <c r="T168" s="18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8" t="s">
        <v>132</v>
      </c>
      <c r="AT168" s="188" t="s">
        <v>127</v>
      </c>
      <c r="AU168" s="188" t="s">
        <v>82</v>
      </c>
      <c r="AY168" s="16" t="s">
        <v>125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16" t="s">
        <v>79</v>
      </c>
      <c r="BK168" s="189">
        <f>ROUND(I168*H168,2)</f>
        <v>0</v>
      </c>
      <c r="BL168" s="16" t="s">
        <v>132</v>
      </c>
      <c r="BM168" s="188" t="s">
        <v>351</v>
      </c>
    </row>
    <row r="169" spans="1:65" s="2" customFormat="1" ht="10.199999999999999">
      <c r="A169" s="33"/>
      <c r="B169" s="34"/>
      <c r="C169" s="35"/>
      <c r="D169" s="190" t="s">
        <v>134</v>
      </c>
      <c r="E169" s="35"/>
      <c r="F169" s="191" t="s">
        <v>352</v>
      </c>
      <c r="G169" s="35"/>
      <c r="H169" s="35"/>
      <c r="I169" s="192"/>
      <c r="J169" s="35"/>
      <c r="K169" s="35"/>
      <c r="L169" s="38"/>
      <c r="M169" s="193"/>
      <c r="N169" s="194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134</v>
      </c>
      <c r="AU169" s="16" t="s">
        <v>82</v>
      </c>
    </row>
    <row r="170" spans="1:65" s="13" customFormat="1" ht="10.199999999999999">
      <c r="B170" s="195"/>
      <c r="C170" s="196"/>
      <c r="D170" s="190" t="s">
        <v>136</v>
      </c>
      <c r="E170" s="197" t="s">
        <v>19</v>
      </c>
      <c r="F170" s="198" t="s">
        <v>353</v>
      </c>
      <c r="G170" s="196"/>
      <c r="H170" s="199">
        <v>86.12</v>
      </c>
      <c r="I170" s="200"/>
      <c r="J170" s="196"/>
      <c r="K170" s="196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136</v>
      </c>
      <c r="AU170" s="205" t="s">
        <v>82</v>
      </c>
      <c r="AV170" s="13" t="s">
        <v>82</v>
      </c>
      <c r="AW170" s="13" t="s">
        <v>33</v>
      </c>
      <c r="AX170" s="13" t="s">
        <v>71</v>
      </c>
      <c r="AY170" s="205" t="s">
        <v>125</v>
      </c>
    </row>
    <row r="171" spans="1:65" s="13" customFormat="1" ht="10.199999999999999">
      <c r="B171" s="195"/>
      <c r="C171" s="196"/>
      <c r="D171" s="190" t="s">
        <v>136</v>
      </c>
      <c r="E171" s="197" t="s">
        <v>19</v>
      </c>
      <c r="F171" s="198" t="s">
        <v>354</v>
      </c>
      <c r="G171" s="196"/>
      <c r="H171" s="199">
        <v>7.66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136</v>
      </c>
      <c r="AU171" s="205" t="s">
        <v>82</v>
      </c>
      <c r="AV171" s="13" t="s">
        <v>82</v>
      </c>
      <c r="AW171" s="13" t="s">
        <v>33</v>
      </c>
      <c r="AX171" s="13" t="s">
        <v>71</v>
      </c>
      <c r="AY171" s="205" t="s">
        <v>125</v>
      </c>
    </row>
    <row r="172" spans="1:65" s="13" customFormat="1" ht="10.199999999999999">
      <c r="B172" s="195"/>
      <c r="C172" s="196"/>
      <c r="D172" s="190" t="s">
        <v>136</v>
      </c>
      <c r="E172" s="197" t="s">
        <v>19</v>
      </c>
      <c r="F172" s="198" t="s">
        <v>355</v>
      </c>
      <c r="G172" s="196"/>
      <c r="H172" s="199">
        <v>19.934999999999999</v>
      </c>
      <c r="I172" s="200"/>
      <c r="J172" s="196"/>
      <c r="K172" s="196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136</v>
      </c>
      <c r="AU172" s="205" t="s">
        <v>82</v>
      </c>
      <c r="AV172" s="13" t="s">
        <v>82</v>
      </c>
      <c r="AW172" s="13" t="s">
        <v>33</v>
      </c>
      <c r="AX172" s="13" t="s">
        <v>71</v>
      </c>
      <c r="AY172" s="205" t="s">
        <v>125</v>
      </c>
    </row>
    <row r="173" spans="1:65" s="13" customFormat="1" ht="10.199999999999999">
      <c r="B173" s="195"/>
      <c r="C173" s="196"/>
      <c r="D173" s="190" t="s">
        <v>136</v>
      </c>
      <c r="E173" s="197" t="s">
        <v>19</v>
      </c>
      <c r="F173" s="198" t="s">
        <v>356</v>
      </c>
      <c r="G173" s="196"/>
      <c r="H173" s="199">
        <v>16.079999999999998</v>
      </c>
      <c r="I173" s="200"/>
      <c r="J173" s="196"/>
      <c r="K173" s="196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136</v>
      </c>
      <c r="AU173" s="205" t="s">
        <v>82</v>
      </c>
      <c r="AV173" s="13" t="s">
        <v>82</v>
      </c>
      <c r="AW173" s="13" t="s">
        <v>33</v>
      </c>
      <c r="AX173" s="13" t="s">
        <v>71</v>
      </c>
      <c r="AY173" s="205" t="s">
        <v>125</v>
      </c>
    </row>
    <row r="174" spans="1:65" s="2" customFormat="1" ht="14.4" customHeight="1">
      <c r="A174" s="33"/>
      <c r="B174" s="34"/>
      <c r="C174" s="177" t="s">
        <v>357</v>
      </c>
      <c r="D174" s="177" t="s">
        <v>127</v>
      </c>
      <c r="E174" s="178" t="s">
        <v>358</v>
      </c>
      <c r="F174" s="179" t="s">
        <v>359</v>
      </c>
      <c r="G174" s="180" t="s">
        <v>149</v>
      </c>
      <c r="H174" s="181">
        <v>129.79499999999999</v>
      </c>
      <c r="I174" s="182"/>
      <c r="J174" s="183">
        <f>ROUND(I174*H174,2)</f>
        <v>0</v>
      </c>
      <c r="K174" s="179" t="s">
        <v>131</v>
      </c>
      <c r="L174" s="38"/>
      <c r="M174" s="184" t="s">
        <v>19</v>
      </c>
      <c r="N174" s="185" t="s">
        <v>42</v>
      </c>
      <c r="O174" s="63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8" t="s">
        <v>132</v>
      </c>
      <c r="AT174" s="188" t="s">
        <v>127</v>
      </c>
      <c r="AU174" s="188" t="s">
        <v>82</v>
      </c>
      <c r="AY174" s="16" t="s">
        <v>125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6" t="s">
        <v>79</v>
      </c>
      <c r="BK174" s="189">
        <f>ROUND(I174*H174,2)</f>
        <v>0</v>
      </c>
      <c r="BL174" s="16" t="s">
        <v>132</v>
      </c>
      <c r="BM174" s="188" t="s">
        <v>360</v>
      </c>
    </row>
    <row r="175" spans="1:65" s="2" customFormat="1" ht="10.199999999999999">
      <c r="A175" s="33"/>
      <c r="B175" s="34"/>
      <c r="C175" s="35"/>
      <c r="D175" s="190" t="s">
        <v>134</v>
      </c>
      <c r="E175" s="35"/>
      <c r="F175" s="191" t="s">
        <v>361</v>
      </c>
      <c r="G175" s="35"/>
      <c r="H175" s="35"/>
      <c r="I175" s="192"/>
      <c r="J175" s="35"/>
      <c r="K175" s="35"/>
      <c r="L175" s="38"/>
      <c r="M175" s="193"/>
      <c r="N175" s="194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134</v>
      </c>
      <c r="AU175" s="16" t="s">
        <v>82</v>
      </c>
    </row>
    <row r="176" spans="1:65" s="2" customFormat="1" ht="14.4" customHeight="1">
      <c r="A176" s="33"/>
      <c r="B176" s="34"/>
      <c r="C176" s="177" t="s">
        <v>7</v>
      </c>
      <c r="D176" s="177" t="s">
        <v>127</v>
      </c>
      <c r="E176" s="178" t="s">
        <v>362</v>
      </c>
      <c r="F176" s="179" t="s">
        <v>363</v>
      </c>
      <c r="G176" s="180" t="s">
        <v>203</v>
      </c>
      <c r="H176" s="181">
        <v>1.0449999999999999</v>
      </c>
      <c r="I176" s="182"/>
      <c r="J176" s="183">
        <f>ROUND(I176*H176,2)</f>
        <v>0</v>
      </c>
      <c r="K176" s="179" t="s">
        <v>131</v>
      </c>
      <c r="L176" s="38"/>
      <c r="M176" s="184" t="s">
        <v>19</v>
      </c>
      <c r="N176" s="185" t="s">
        <v>42</v>
      </c>
      <c r="O176" s="63"/>
      <c r="P176" s="186">
        <f>O176*H176</f>
        <v>0</v>
      </c>
      <c r="Q176" s="186">
        <v>1.06277</v>
      </c>
      <c r="R176" s="186">
        <f>Q176*H176</f>
        <v>1.1105946499999999</v>
      </c>
      <c r="S176" s="186">
        <v>0</v>
      </c>
      <c r="T176" s="18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8" t="s">
        <v>132</v>
      </c>
      <c r="AT176" s="188" t="s">
        <v>127</v>
      </c>
      <c r="AU176" s="188" t="s">
        <v>82</v>
      </c>
      <c r="AY176" s="16" t="s">
        <v>125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6" t="s">
        <v>79</v>
      </c>
      <c r="BK176" s="189">
        <f>ROUND(I176*H176,2)</f>
        <v>0</v>
      </c>
      <c r="BL176" s="16" t="s">
        <v>132</v>
      </c>
      <c r="BM176" s="188" t="s">
        <v>364</v>
      </c>
    </row>
    <row r="177" spans="1:65" s="2" customFormat="1" ht="10.199999999999999">
      <c r="A177" s="33"/>
      <c r="B177" s="34"/>
      <c r="C177" s="35"/>
      <c r="D177" s="190" t="s">
        <v>134</v>
      </c>
      <c r="E177" s="35"/>
      <c r="F177" s="191" t="s">
        <v>365</v>
      </c>
      <c r="G177" s="35"/>
      <c r="H177" s="35"/>
      <c r="I177" s="192"/>
      <c r="J177" s="35"/>
      <c r="K177" s="35"/>
      <c r="L177" s="38"/>
      <c r="M177" s="193"/>
      <c r="N177" s="194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134</v>
      </c>
      <c r="AU177" s="16" t="s">
        <v>82</v>
      </c>
    </row>
    <row r="178" spans="1:65" s="13" customFormat="1" ht="10.199999999999999">
      <c r="B178" s="195"/>
      <c r="C178" s="196"/>
      <c r="D178" s="190" t="s">
        <v>136</v>
      </c>
      <c r="E178" s="197" t="s">
        <v>19</v>
      </c>
      <c r="F178" s="198" t="s">
        <v>366</v>
      </c>
      <c r="G178" s="196"/>
      <c r="H178" s="199">
        <v>0.66200000000000003</v>
      </c>
      <c r="I178" s="200"/>
      <c r="J178" s="196"/>
      <c r="K178" s="196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136</v>
      </c>
      <c r="AU178" s="205" t="s">
        <v>82</v>
      </c>
      <c r="AV178" s="13" t="s">
        <v>82</v>
      </c>
      <c r="AW178" s="13" t="s">
        <v>33</v>
      </c>
      <c r="AX178" s="13" t="s">
        <v>71</v>
      </c>
      <c r="AY178" s="205" t="s">
        <v>125</v>
      </c>
    </row>
    <row r="179" spans="1:65" s="13" customFormat="1" ht="10.199999999999999">
      <c r="B179" s="195"/>
      <c r="C179" s="196"/>
      <c r="D179" s="190" t="s">
        <v>136</v>
      </c>
      <c r="E179" s="197" t="s">
        <v>19</v>
      </c>
      <c r="F179" s="198" t="s">
        <v>367</v>
      </c>
      <c r="G179" s="196"/>
      <c r="H179" s="199">
        <v>0.28100000000000003</v>
      </c>
      <c r="I179" s="200"/>
      <c r="J179" s="196"/>
      <c r="K179" s="196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136</v>
      </c>
      <c r="AU179" s="205" t="s">
        <v>82</v>
      </c>
      <c r="AV179" s="13" t="s">
        <v>82</v>
      </c>
      <c r="AW179" s="13" t="s">
        <v>33</v>
      </c>
      <c r="AX179" s="13" t="s">
        <v>71</v>
      </c>
      <c r="AY179" s="205" t="s">
        <v>125</v>
      </c>
    </row>
    <row r="180" spans="1:65" s="13" customFormat="1" ht="10.199999999999999">
      <c r="B180" s="195"/>
      <c r="C180" s="196"/>
      <c r="D180" s="190" t="s">
        <v>136</v>
      </c>
      <c r="E180" s="197" t="s">
        <v>19</v>
      </c>
      <c r="F180" s="198" t="s">
        <v>368</v>
      </c>
      <c r="G180" s="196"/>
      <c r="H180" s="199">
        <v>0.10199999999999999</v>
      </c>
      <c r="I180" s="200"/>
      <c r="J180" s="196"/>
      <c r="K180" s="196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136</v>
      </c>
      <c r="AU180" s="205" t="s">
        <v>82</v>
      </c>
      <c r="AV180" s="13" t="s">
        <v>82</v>
      </c>
      <c r="AW180" s="13" t="s">
        <v>33</v>
      </c>
      <c r="AX180" s="13" t="s">
        <v>71</v>
      </c>
      <c r="AY180" s="205" t="s">
        <v>125</v>
      </c>
    </row>
    <row r="181" spans="1:65" s="12" customFormat="1" ht="22.8" customHeight="1">
      <c r="B181" s="161"/>
      <c r="C181" s="162"/>
      <c r="D181" s="163" t="s">
        <v>70</v>
      </c>
      <c r="E181" s="175" t="s">
        <v>142</v>
      </c>
      <c r="F181" s="175" t="s">
        <v>369</v>
      </c>
      <c r="G181" s="162"/>
      <c r="H181" s="162"/>
      <c r="I181" s="165"/>
      <c r="J181" s="176">
        <f>BK181</f>
        <v>0</v>
      </c>
      <c r="K181" s="162"/>
      <c r="L181" s="167"/>
      <c r="M181" s="168"/>
      <c r="N181" s="169"/>
      <c r="O181" s="169"/>
      <c r="P181" s="170">
        <f>SUM(P182:P203)</f>
        <v>0</v>
      </c>
      <c r="Q181" s="169"/>
      <c r="R181" s="170">
        <f>SUM(R182:R203)</f>
        <v>42.186346010000008</v>
      </c>
      <c r="S181" s="169"/>
      <c r="T181" s="171">
        <f>SUM(T182:T203)</f>
        <v>0</v>
      </c>
      <c r="AR181" s="172" t="s">
        <v>79</v>
      </c>
      <c r="AT181" s="173" t="s">
        <v>70</v>
      </c>
      <c r="AU181" s="173" t="s">
        <v>79</v>
      </c>
      <c r="AY181" s="172" t="s">
        <v>125</v>
      </c>
      <c r="BK181" s="174">
        <f>SUM(BK182:BK203)</f>
        <v>0</v>
      </c>
    </row>
    <row r="182" spans="1:65" s="2" customFormat="1" ht="14.4" customHeight="1">
      <c r="A182" s="33"/>
      <c r="B182" s="34"/>
      <c r="C182" s="177" t="s">
        <v>370</v>
      </c>
      <c r="D182" s="177" t="s">
        <v>127</v>
      </c>
      <c r="E182" s="178" t="s">
        <v>371</v>
      </c>
      <c r="F182" s="179" t="s">
        <v>372</v>
      </c>
      <c r="G182" s="180" t="s">
        <v>156</v>
      </c>
      <c r="H182" s="181">
        <v>1.4870000000000001</v>
      </c>
      <c r="I182" s="182"/>
      <c r="J182" s="183">
        <f>ROUND(I182*H182,2)</f>
        <v>0</v>
      </c>
      <c r="K182" s="179" t="s">
        <v>131</v>
      </c>
      <c r="L182" s="38"/>
      <c r="M182" s="184" t="s">
        <v>19</v>
      </c>
      <c r="N182" s="185" t="s">
        <v>42</v>
      </c>
      <c r="O182" s="63"/>
      <c r="P182" s="186">
        <f>O182*H182</f>
        <v>0</v>
      </c>
      <c r="Q182" s="186">
        <v>3.11388</v>
      </c>
      <c r="R182" s="186">
        <f>Q182*H182</f>
        <v>4.6303395600000004</v>
      </c>
      <c r="S182" s="186">
        <v>0</v>
      </c>
      <c r="T182" s="18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8" t="s">
        <v>132</v>
      </c>
      <c r="AT182" s="188" t="s">
        <v>127</v>
      </c>
      <c r="AU182" s="188" t="s">
        <v>82</v>
      </c>
      <c r="AY182" s="16" t="s">
        <v>125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6" t="s">
        <v>79</v>
      </c>
      <c r="BK182" s="189">
        <f>ROUND(I182*H182,2)</f>
        <v>0</v>
      </c>
      <c r="BL182" s="16" t="s">
        <v>132</v>
      </c>
      <c r="BM182" s="188" t="s">
        <v>373</v>
      </c>
    </row>
    <row r="183" spans="1:65" s="2" customFormat="1" ht="28.8">
      <c r="A183" s="33"/>
      <c r="B183" s="34"/>
      <c r="C183" s="35"/>
      <c r="D183" s="190" t="s">
        <v>134</v>
      </c>
      <c r="E183" s="35"/>
      <c r="F183" s="191" t="s">
        <v>374</v>
      </c>
      <c r="G183" s="35"/>
      <c r="H183" s="35"/>
      <c r="I183" s="192"/>
      <c r="J183" s="35"/>
      <c r="K183" s="35"/>
      <c r="L183" s="38"/>
      <c r="M183" s="193"/>
      <c r="N183" s="194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134</v>
      </c>
      <c r="AU183" s="16" t="s">
        <v>82</v>
      </c>
    </row>
    <row r="184" spans="1:65" s="13" customFormat="1" ht="10.199999999999999">
      <c r="B184" s="195"/>
      <c r="C184" s="196"/>
      <c r="D184" s="190" t="s">
        <v>136</v>
      </c>
      <c r="E184" s="197" t="s">
        <v>19</v>
      </c>
      <c r="F184" s="198" t="s">
        <v>375</v>
      </c>
      <c r="G184" s="196"/>
      <c r="H184" s="199">
        <v>1.4870000000000001</v>
      </c>
      <c r="I184" s="200"/>
      <c r="J184" s="196"/>
      <c r="K184" s="196"/>
      <c r="L184" s="201"/>
      <c r="M184" s="202"/>
      <c r="N184" s="203"/>
      <c r="O184" s="203"/>
      <c r="P184" s="203"/>
      <c r="Q184" s="203"/>
      <c r="R184" s="203"/>
      <c r="S184" s="203"/>
      <c r="T184" s="204"/>
      <c r="AT184" s="205" t="s">
        <v>136</v>
      </c>
      <c r="AU184" s="205" t="s">
        <v>82</v>
      </c>
      <c r="AV184" s="13" t="s">
        <v>82</v>
      </c>
      <c r="AW184" s="13" t="s">
        <v>33</v>
      </c>
      <c r="AX184" s="13" t="s">
        <v>79</v>
      </c>
      <c r="AY184" s="205" t="s">
        <v>125</v>
      </c>
    </row>
    <row r="185" spans="1:65" s="2" customFormat="1" ht="14.4" customHeight="1">
      <c r="A185" s="33"/>
      <c r="B185" s="34"/>
      <c r="C185" s="177" t="s">
        <v>376</v>
      </c>
      <c r="D185" s="177" t="s">
        <v>127</v>
      </c>
      <c r="E185" s="178" t="s">
        <v>377</v>
      </c>
      <c r="F185" s="179" t="s">
        <v>378</v>
      </c>
      <c r="G185" s="180" t="s">
        <v>156</v>
      </c>
      <c r="H185" s="181">
        <v>11.525</v>
      </c>
      <c r="I185" s="182"/>
      <c r="J185" s="183">
        <f>ROUND(I185*H185,2)</f>
        <v>0</v>
      </c>
      <c r="K185" s="179" t="s">
        <v>131</v>
      </c>
      <c r="L185" s="38"/>
      <c r="M185" s="184" t="s">
        <v>19</v>
      </c>
      <c r="N185" s="185" t="s">
        <v>42</v>
      </c>
      <c r="O185" s="63"/>
      <c r="P185" s="186">
        <f>O185*H185</f>
        <v>0</v>
      </c>
      <c r="Q185" s="186">
        <v>2.8089400000000002</v>
      </c>
      <c r="R185" s="186">
        <f>Q185*H185</f>
        <v>32.373033500000005</v>
      </c>
      <c r="S185" s="186">
        <v>0</v>
      </c>
      <c r="T185" s="18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8" t="s">
        <v>132</v>
      </c>
      <c r="AT185" s="188" t="s">
        <v>127</v>
      </c>
      <c r="AU185" s="188" t="s">
        <v>82</v>
      </c>
      <c r="AY185" s="16" t="s">
        <v>125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6" t="s">
        <v>79</v>
      </c>
      <c r="BK185" s="189">
        <f>ROUND(I185*H185,2)</f>
        <v>0</v>
      </c>
      <c r="BL185" s="16" t="s">
        <v>132</v>
      </c>
      <c r="BM185" s="188" t="s">
        <v>379</v>
      </c>
    </row>
    <row r="186" spans="1:65" s="2" customFormat="1" ht="19.2">
      <c r="A186" s="33"/>
      <c r="B186" s="34"/>
      <c r="C186" s="35"/>
      <c r="D186" s="190" t="s">
        <v>134</v>
      </c>
      <c r="E186" s="35"/>
      <c r="F186" s="191" t="s">
        <v>380</v>
      </c>
      <c r="G186" s="35"/>
      <c r="H186" s="35"/>
      <c r="I186" s="192"/>
      <c r="J186" s="35"/>
      <c r="K186" s="35"/>
      <c r="L186" s="38"/>
      <c r="M186" s="193"/>
      <c r="N186" s="194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134</v>
      </c>
      <c r="AU186" s="16" t="s">
        <v>82</v>
      </c>
    </row>
    <row r="187" spans="1:65" s="2" customFormat="1" ht="19.2">
      <c r="A187" s="33"/>
      <c r="B187" s="34"/>
      <c r="C187" s="35"/>
      <c r="D187" s="190" t="s">
        <v>159</v>
      </c>
      <c r="E187" s="35"/>
      <c r="F187" s="206" t="s">
        <v>381</v>
      </c>
      <c r="G187" s="35"/>
      <c r="H187" s="35"/>
      <c r="I187" s="192"/>
      <c r="J187" s="35"/>
      <c r="K187" s="35"/>
      <c r="L187" s="38"/>
      <c r="M187" s="193"/>
      <c r="N187" s="194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159</v>
      </c>
      <c r="AU187" s="16" t="s">
        <v>82</v>
      </c>
    </row>
    <row r="188" spans="1:65" s="13" customFormat="1" ht="10.199999999999999">
      <c r="B188" s="195"/>
      <c r="C188" s="196"/>
      <c r="D188" s="190" t="s">
        <v>136</v>
      </c>
      <c r="E188" s="197" t="s">
        <v>19</v>
      </c>
      <c r="F188" s="198" t="s">
        <v>382</v>
      </c>
      <c r="G188" s="196"/>
      <c r="H188" s="199">
        <v>10.984999999999999</v>
      </c>
      <c r="I188" s="200"/>
      <c r="J188" s="196"/>
      <c r="K188" s="196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136</v>
      </c>
      <c r="AU188" s="205" t="s">
        <v>82</v>
      </c>
      <c r="AV188" s="13" t="s">
        <v>82</v>
      </c>
      <c r="AW188" s="13" t="s">
        <v>33</v>
      </c>
      <c r="AX188" s="13" t="s">
        <v>71</v>
      </c>
      <c r="AY188" s="205" t="s">
        <v>125</v>
      </c>
    </row>
    <row r="189" spans="1:65" s="13" customFormat="1" ht="10.199999999999999">
      <c r="B189" s="195"/>
      <c r="C189" s="196"/>
      <c r="D189" s="190" t="s">
        <v>136</v>
      </c>
      <c r="E189" s="197" t="s">
        <v>19</v>
      </c>
      <c r="F189" s="198" t="s">
        <v>383</v>
      </c>
      <c r="G189" s="196"/>
      <c r="H189" s="199">
        <v>0.54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136</v>
      </c>
      <c r="AU189" s="205" t="s">
        <v>82</v>
      </c>
      <c r="AV189" s="13" t="s">
        <v>82</v>
      </c>
      <c r="AW189" s="13" t="s">
        <v>33</v>
      </c>
      <c r="AX189" s="13" t="s">
        <v>71</v>
      </c>
      <c r="AY189" s="205" t="s">
        <v>125</v>
      </c>
    </row>
    <row r="190" spans="1:65" s="2" customFormat="1" ht="14.4" customHeight="1">
      <c r="A190" s="33"/>
      <c r="B190" s="34"/>
      <c r="C190" s="177" t="s">
        <v>384</v>
      </c>
      <c r="D190" s="177" t="s">
        <v>127</v>
      </c>
      <c r="E190" s="178" t="s">
        <v>385</v>
      </c>
      <c r="F190" s="179" t="s">
        <v>386</v>
      </c>
      <c r="G190" s="180" t="s">
        <v>149</v>
      </c>
      <c r="H190" s="181">
        <v>20.09</v>
      </c>
      <c r="I190" s="182"/>
      <c r="J190" s="183">
        <f>ROUND(I190*H190,2)</f>
        <v>0</v>
      </c>
      <c r="K190" s="179" t="s">
        <v>131</v>
      </c>
      <c r="L190" s="38"/>
      <c r="M190" s="184" t="s">
        <v>19</v>
      </c>
      <c r="N190" s="185" t="s">
        <v>42</v>
      </c>
      <c r="O190" s="63"/>
      <c r="P190" s="186">
        <f>O190*H190</f>
        <v>0</v>
      </c>
      <c r="Q190" s="186">
        <v>7.26E-3</v>
      </c>
      <c r="R190" s="186">
        <f>Q190*H190</f>
        <v>0.14585339999999999</v>
      </c>
      <c r="S190" s="186">
        <v>0</v>
      </c>
      <c r="T190" s="18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8" t="s">
        <v>132</v>
      </c>
      <c r="AT190" s="188" t="s">
        <v>127</v>
      </c>
      <c r="AU190" s="188" t="s">
        <v>82</v>
      </c>
      <c r="AY190" s="16" t="s">
        <v>125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16" t="s">
        <v>79</v>
      </c>
      <c r="BK190" s="189">
        <f>ROUND(I190*H190,2)</f>
        <v>0</v>
      </c>
      <c r="BL190" s="16" t="s">
        <v>132</v>
      </c>
      <c r="BM190" s="188" t="s">
        <v>387</v>
      </c>
    </row>
    <row r="191" spans="1:65" s="2" customFormat="1" ht="28.8">
      <c r="A191" s="33"/>
      <c r="B191" s="34"/>
      <c r="C191" s="35"/>
      <c r="D191" s="190" t="s">
        <v>134</v>
      </c>
      <c r="E191" s="35"/>
      <c r="F191" s="191" t="s">
        <v>388</v>
      </c>
      <c r="G191" s="35"/>
      <c r="H191" s="35"/>
      <c r="I191" s="192"/>
      <c r="J191" s="35"/>
      <c r="K191" s="35"/>
      <c r="L191" s="38"/>
      <c r="M191" s="193"/>
      <c r="N191" s="194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134</v>
      </c>
      <c r="AU191" s="16" t="s">
        <v>82</v>
      </c>
    </row>
    <row r="192" spans="1:65" s="13" customFormat="1" ht="10.199999999999999">
      <c r="B192" s="195"/>
      <c r="C192" s="196"/>
      <c r="D192" s="190" t="s">
        <v>136</v>
      </c>
      <c r="E192" s="197" t="s">
        <v>19</v>
      </c>
      <c r="F192" s="198" t="s">
        <v>389</v>
      </c>
      <c r="G192" s="196"/>
      <c r="H192" s="199">
        <v>15.41</v>
      </c>
      <c r="I192" s="200"/>
      <c r="J192" s="196"/>
      <c r="K192" s="196"/>
      <c r="L192" s="201"/>
      <c r="M192" s="202"/>
      <c r="N192" s="203"/>
      <c r="O192" s="203"/>
      <c r="P192" s="203"/>
      <c r="Q192" s="203"/>
      <c r="R192" s="203"/>
      <c r="S192" s="203"/>
      <c r="T192" s="204"/>
      <c r="AT192" s="205" t="s">
        <v>136</v>
      </c>
      <c r="AU192" s="205" t="s">
        <v>82</v>
      </c>
      <c r="AV192" s="13" t="s">
        <v>82</v>
      </c>
      <c r="AW192" s="13" t="s">
        <v>33</v>
      </c>
      <c r="AX192" s="13" t="s">
        <v>71</v>
      </c>
      <c r="AY192" s="205" t="s">
        <v>125</v>
      </c>
    </row>
    <row r="193" spans="1:65" s="13" customFormat="1" ht="10.199999999999999">
      <c r="B193" s="195"/>
      <c r="C193" s="196"/>
      <c r="D193" s="190" t="s">
        <v>136</v>
      </c>
      <c r="E193" s="197" t="s">
        <v>19</v>
      </c>
      <c r="F193" s="198" t="s">
        <v>390</v>
      </c>
      <c r="G193" s="196"/>
      <c r="H193" s="199">
        <v>4.68</v>
      </c>
      <c r="I193" s="200"/>
      <c r="J193" s="196"/>
      <c r="K193" s="196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136</v>
      </c>
      <c r="AU193" s="205" t="s">
        <v>82</v>
      </c>
      <c r="AV193" s="13" t="s">
        <v>82</v>
      </c>
      <c r="AW193" s="13" t="s">
        <v>33</v>
      </c>
      <c r="AX193" s="13" t="s">
        <v>71</v>
      </c>
      <c r="AY193" s="205" t="s">
        <v>125</v>
      </c>
    </row>
    <row r="194" spans="1:65" s="2" customFormat="1" ht="14.4" customHeight="1">
      <c r="A194" s="33"/>
      <c r="B194" s="34"/>
      <c r="C194" s="177" t="s">
        <v>391</v>
      </c>
      <c r="D194" s="177" t="s">
        <v>127</v>
      </c>
      <c r="E194" s="178" t="s">
        <v>392</v>
      </c>
      <c r="F194" s="179" t="s">
        <v>393</v>
      </c>
      <c r="G194" s="180" t="s">
        <v>149</v>
      </c>
      <c r="H194" s="181">
        <v>20.09</v>
      </c>
      <c r="I194" s="182"/>
      <c r="J194" s="183">
        <f>ROUND(I194*H194,2)</f>
        <v>0</v>
      </c>
      <c r="K194" s="179" t="s">
        <v>131</v>
      </c>
      <c r="L194" s="38"/>
      <c r="M194" s="184" t="s">
        <v>19</v>
      </c>
      <c r="N194" s="185" t="s">
        <v>42</v>
      </c>
      <c r="O194" s="63"/>
      <c r="P194" s="186">
        <f>O194*H194</f>
        <v>0</v>
      </c>
      <c r="Q194" s="186">
        <v>8.5999999999999998E-4</v>
      </c>
      <c r="R194" s="186">
        <f>Q194*H194</f>
        <v>1.7277399999999998E-2</v>
      </c>
      <c r="S194" s="186">
        <v>0</v>
      </c>
      <c r="T194" s="18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8" t="s">
        <v>132</v>
      </c>
      <c r="AT194" s="188" t="s">
        <v>127</v>
      </c>
      <c r="AU194" s="188" t="s">
        <v>82</v>
      </c>
      <c r="AY194" s="16" t="s">
        <v>125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16" t="s">
        <v>79</v>
      </c>
      <c r="BK194" s="189">
        <f>ROUND(I194*H194,2)</f>
        <v>0</v>
      </c>
      <c r="BL194" s="16" t="s">
        <v>132</v>
      </c>
      <c r="BM194" s="188" t="s">
        <v>394</v>
      </c>
    </row>
    <row r="195" spans="1:65" s="2" customFormat="1" ht="28.8">
      <c r="A195" s="33"/>
      <c r="B195" s="34"/>
      <c r="C195" s="35"/>
      <c r="D195" s="190" t="s">
        <v>134</v>
      </c>
      <c r="E195" s="35"/>
      <c r="F195" s="191" t="s">
        <v>395</v>
      </c>
      <c r="G195" s="35"/>
      <c r="H195" s="35"/>
      <c r="I195" s="192"/>
      <c r="J195" s="35"/>
      <c r="K195" s="35"/>
      <c r="L195" s="38"/>
      <c r="M195" s="193"/>
      <c r="N195" s="194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134</v>
      </c>
      <c r="AU195" s="16" t="s">
        <v>82</v>
      </c>
    </row>
    <row r="196" spans="1:65" s="2" customFormat="1" ht="14.4" customHeight="1">
      <c r="A196" s="33"/>
      <c r="B196" s="34"/>
      <c r="C196" s="177" t="s">
        <v>396</v>
      </c>
      <c r="D196" s="177" t="s">
        <v>127</v>
      </c>
      <c r="E196" s="178" t="s">
        <v>397</v>
      </c>
      <c r="F196" s="179" t="s">
        <v>398</v>
      </c>
      <c r="G196" s="180" t="s">
        <v>203</v>
      </c>
      <c r="H196" s="181">
        <v>0.17299999999999999</v>
      </c>
      <c r="I196" s="182"/>
      <c r="J196" s="183">
        <f>ROUND(I196*H196,2)</f>
        <v>0</v>
      </c>
      <c r="K196" s="179" t="s">
        <v>131</v>
      </c>
      <c r="L196" s="38"/>
      <c r="M196" s="184" t="s">
        <v>19</v>
      </c>
      <c r="N196" s="185" t="s">
        <v>42</v>
      </c>
      <c r="O196" s="63"/>
      <c r="P196" s="186">
        <f>O196*H196</f>
        <v>0</v>
      </c>
      <c r="Q196" s="186">
        <v>1.03955</v>
      </c>
      <c r="R196" s="186">
        <f>Q196*H196</f>
        <v>0.17984214999999998</v>
      </c>
      <c r="S196" s="186">
        <v>0</v>
      </c>
      <c r="T196" s="18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8" t="s">
        <v>132</v>
      </c>
      <c r="AT196" s="188" t="s">
        <v>127</v>
      </c>
      <c r="AU196" s="188" t="s">
        <v>82</v>
      </c>
      <c r="AY196" s="16" t="s">
        <v>125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6" t="s">
        <v>79</v>
      </c>
      <c r="BK196" s="189">
        <f>ROUND(I196*H196,2)</f>
        <v>0</v>
      </c>
      <c r="BL196" s="16" t="s">
        <v>132</v>
      </c>
      <c r="BM196" s="188" t="s">
        <v>399</v>
      </c>
    </row>
    <row r="197" spans="1:65" s="2" customFormat="1" ht="28.8">
      <c r="A197" s="33"/>
      <c r="B197" s="34"/>
      <c r="C197" s="35"/>
      <c r="D197" s="190" t="s">
        <v>134</v>
      </c>
      <c r="E197" s="35"/>
      <c r="F197" s="191" t="s">
        <v>400</v>
      </c>
      <c r="G197" s="35"/>
      <c r="H197" s="35"/>
      <c r="I197" s="192"/>
      <c r="J197" s="35"/>
      <c r="K197" s="35"/>
      <c r="L197" s="38"/>
      <c r="M197" s="193"/>
      <c r="N197" s="194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134</v>
      </c>
      <c r="AU197" s="16" t="s">
        <v>82</v>
      </c>
    </row>
    <row r="198" spans="1:65" s="13" customFormat="1" ht="10.199999999999999">
      <c r="B198" s="195"/>
      <c r="C198" s="196"/>
      <c r="D198" s="190" t="s">
        <v>136</v>
      </c>
      <c r="E198" s="197" t="s">
        <v>19</v>
      </c>
      <c r="F198" s="198" t="s">
        <v>401</v>
      </c>
      <c r="G198" s="196"/>
      <c r="H198" s="199">
        <v>0.16400000000000001</v>
      </c>
      <c r="I198" s="200"/>
      <c r="J198" s="196"/>
      <c r="K198" s="196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136</v>
      </c>
      <c r="AU198" s="205" t="s">
        <v>82</v>
      </c>
      <c r="AV198" s="13" t="s">
        <v>82</v>
      </c>
      <c r="AW198" s="13" t="s">
        <v>33</v>
      </c>
      <c r="AX198" s="13" t="s">
        <v>71</v>
      </c>
      <c r="AY198" s="205" t="s">
        <v>125</v>
      </c>
    </row>
    <row r="199" spans="1:65" s="13" customFormat="1" ht="10.199999999999999">
      <c r="B199" s="195"/>
      <c r="C199" s="196"/>
      <c r="D199" s="190" t="s">
        <v>136</v>
      </c>
      <c r="E199" s="197" t="s">
        <v>19</v>
      </c>
      <c r="F199" s="198" t="s">
        <v>402</v>
      </c>
      <c r="G199" s="196"/>
      <c r="H199" s="199">
        <v>8.9999999999999993E-3</v>
      </c>
      <c r="I199" s="200"/>
      <c r="J199" s="196"/>
      <c r="K199" s="196"/>
      <c r="L199" s="201"/>
      <c r="M199" s="202"/>
      <c r="N199" s="203"/>
      <c r="O199" s="203"/>
      <c r="P199" s="203"/>
      <c r="Q199" s="203"/>
      <c r="R199" s="203"/>
      <c r="S199" s="203"/>
      <c r="T199" s="204"/>
      <c r="AT199" s="205" t="s">
        <v>136</v>
      </c>
      <c r="AU199" s="205" t="s">
        <v>82</v>
      </c>
      <c r="AV199" s="13" t="s">
        <v>82</v>
      </c>
      <c r="AW199" s="13" t="s">
        <v>33</v>
      </c>
      <c r="AX199" s="13" t="s">
        <v>71</v>
      </c>
      <c r="AY199" s="205" t="s">
        <v>125</v>
      </c>
    </row>
    <row r="200" spans="1:65" s="2" customFormat="1" ht="14.4" customHeight="1">
      <c r="A200" s="33"/>
      <c r="B200" s="34"/>
      <c r="C200" s="177" t="s">
        <v>403</v>
      </c>
      <c r="D200" s="177" t="s">
        <v>127</v>
      </c>
      <c r="E200" s="178" t="s">
        <v>404</v>
      </c>
      <c r="F200" s="179" t="s">
        <v>405</v>
      </c>
      <c r="G200" s="180" t="s">
        <v>406</v>
      </c>
      <c r="H200" s="181">
        <v>2.2000000000000002</v>
      </c>
      <c r="I200" s="182"/>
      <c r="J200" s="183">
        <f>ROUND(I200*H200,2)</f>
        <v>0</v>
      </c>
      <c r="K200" s="179" t="s">
        <v>19</v>
      </c>
      <c r="L200" s="38"/>
      <c r="M200" s="184" t="s">
        <v>19</v>
      </c>
      <c r="N200" s="185" t="s">
        <v>42</v>
      </c>
      <c r="O200" s="63"/>
      <c r="P200" s="186">
        <f>O200*H200</f>
        <v>0</v>
      </c>
      <c r="Q200" s="186">
        <v>2.2000000000000002</v>
      </c>
      <c r="R200" s="186">
        <f>Q200*H200</f>
        <v>4.8400000000000007</v>
      </c>
      <c r="S200" s="186">
        <v>0</v>
      </c>
      <c r="T200" s="18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8" t="s">
        <v>132</v>
      </c>
      <c r="AT200" s="188" t="s">
        <v>127</v>
      </c>
      <c r="AU200" s="188" t="s">
        <v>82</v>
      </c>
      <c r="AY200" s="16" t="s">
        <v>125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16" t="s">
        <v>79</v>
      </c>
      <c r="BK200" s="189">
        <f>ROUND(I200*H200,2)</f>
        <v>0</v>
      </c>
      <c r="BL200" s="16" t="s">
        <v>132</v>
      </c>
      <c r="BM200" s="188" t="s">
        <v>407</v>
      </c>
    </row>
    <row r="201" spans="1:65" s="2" customFormat="1" ht="10.199999999999999">
      <c r="A201" s="33"/>
      <c r="B201" s="34"/>
      <c r="C201" s="35"/>
      <c r="D201" s="190" t="s">
        <v>134</v>
      </c>
      <c r="E201" s="35"/>
      <c r="F201" s="191" t="s">
        <v>405</v>
      </c>
      <c r="G201" s="35"/>
      <c r="H201" s="35"/>
      <c r="I201" s="192"/>
      <c r="J201" s="35"/>
      <c r="K201" s="35"/>
      <c r="L201" s="38"/>
      <c r="M201" s="193"/>
      <c r="N201" s="194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134</v>
      </c>
      <c r="AU201" s="16" t="s">
        <v>82</v>
      </c>
    </row>
    <row r="202" spans="1:65" s="2" customFormat="1" ht="19.2">
      <c r="A202" s="33"/>
      <c r="B202" s="34"/>
      <c r="C202" s="35"/>
      <c r="D202" s="190" t="s">
        <v>159</v>
      </c>
      <c r="E202" s="35"/>
      <c r="F202" s="206" t="s">
        <v>408</v>
      </c>
      <c r="G202" s="35"/>
      <c r="H202" s="35"/>
      <c r="I202" s="192"/>
      <c r="J202" s="35"/>
      <c r="K202" s="35"/>
      <c r="L202" s="38"/>
      <c r="M202" s="193"/>
      <c r="N202" s="194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159</v>
      </c>
      <c r="AU202" s="16" t="s">
        <v>82</v>
      </c>
    </row>
    <row r="203" spans="1:65" s="13" customFormat="1" ht="10.199999999999999">
      <c r="B203" s="195"/>
      <c r="C203" s="196"/>
      <c r="D203" s="190" t="s">
        <v>136</v>
      </c>
      <c r="E203" s="197" t="s">
        <v>19</v>
      </c>
      <c r="F203" s="198" t="s">
        <v>409</v>
      </c>
      <c r="G203" s="196"/>
      <c r="H203" s="199">
        <v>2.2000000000000002</v>
      </c>
      <c r="I203" s="200"/>
      <c r="J203" s="196"/>
      <c r="K203" s="196"/>
      <c r="L203" s="201"/>
      <c r="M203" s="202"/>
      <c r="N203" s="203"/>
      <c r="O203" s="203"/>
      <c r="P203" s="203"/>
      <c r="Q203" s="203"/>
      <c r="R203" s="203"/>
      <c r="S203" s="203"/>
      <c r="T203" s="204"/>
      <c r="AT203" s="205" t="s">
        <v>136</v>
      </c>
      <c r="AU203" s="205" t="s">
        <v>82</v>
      </c>
      <c r="AV203" s="13" t="s">
        <v>82</v>
      </c>
      <c r="AW203" s="13" t="s">
        <v>33</v>
      </c>
      <c r="AX203" s="13" t="s">
        <v>79</v>
      </c>
      <c r="AY203" s="205" t="s">
        <v>125</v>
      </c>
    </row>
    <row r="204" spans="1:65" s="12" customFormat="1" ht="22.8" customHeight="1">
      <c r="B204" s="161"/>
      <c r="C204" s="162"/>
      <c r="D204" s="163" t="s">
        <v>70</v>
      </c>
      <c r="E204" s="175" t="s">
        <v>132</v>
      </c>
      <c r="F204" s="175" t="s">
        <v>223</v>
      </c>
      <c r="G204" s="162"/>
      <c r="H204" s="162"/>
      <c r="I204" s="165"/>
      <c r="J204" s="176">
        <f>BK204</f>
        <v>0</v>
      </c>
      <c r="K204" s="162"/>
      <c r="L204" s="167"/>
      <c r="M204" s="168"/>
      <c r="N204" s="169"/>
      <c r="O204" s="169"/>
      <c r="P204" s="170">
        <f>SUM(P205:P225)</f>
        <v>0</v>
      </c>
      <c r="Q204" s="169"/>
      <c r="R204" s="170">
        <f>SUM(R205:R225)</f>
        <v>71.460752099999993</v>
      </c>
      <c r="S204" s="169"/>
      <c r="T204" s="171">
        <f>SUM(T205:T225)</f>
        <v>0</v>
      </c>
      <c r="AR204" s="172" t="s">
        <v>79</v>
      </c>
      <c r="AT204" s="173" t="s">
        <v>70</v>
      </c>
      <c r="AU204" s="173" t="s">
        <v>79</v>
      </c>
      <c r="AY204" s="172" t="s">
        <v>125</v>
      </c>
      <c r="BK204" s="174">
        <f>SUM(BK205:BK225)</f>
        <v>0</v>
      </c>
    </row>
    <row r="205" spans="1:65" s="2" customFormat="1" ht="14.4" customHeight="1">
      <c r="A205" s="33"/>
      <c r="B205" s="34"/>
      <c r="C205" s="177" t="s">
        <v>410</v>
      </c>
      <c r="D205" s="177" t="s">
        <v>127</v>
      </c>
      <c r="E205" s="178" t="s">
        <v>411</v>
      </c>
      <c r="F205" s="179" t="s">
        <v>412</v>
      </c>
      <c r="G205" s="180" t="s">
        <v>156</v>
      </c>
      <c r="H205" s="181">
        <v>11.32</v>
      </c>
      <c r="I205" s="182"/>
      <c r="J205" s="183">
        <f>ROUND(I205*H205,2)</f>
        <v>0</v>
      </c>
      <c r="K205" s="179" t="s">
        <v>131</v>
      </c>
      <c r="L205" s="38"/>
      <c r="M205" s="184" t="s">
        <v>19</v>
      </c>
      <c r="N205" s="185" t="s">
        <v>42</v>
      </c>
      <c r="O205" s="63"/>
      <c r="P205" s="186">
        <f>O205*H205</f>
        <v>0</v>
      </c>
      <c r="Q205" s="186">
        <v>2.13408</v>
      </c>
      <c r="R205" s="186">
        <f>Q205*H205</f>
        <v>24.1577856</v>
      </c>
      <c r="S205" s="186">
        <v>0</v>
      </c>
      <c r="T205" s="18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8" t="s">
        <v>132</v>
      </c>
      <c r="AT205" s="188" t="s">
        <v>127</v>
      </c>
      <c r="AU205" s="188" t="s">
        <v>82</v>
      </c>
      <c r="AY205" s="16" t="s">
        <v>125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6" t="s">
        <v>79</v>
      </c>
      <c r="BK205" s="189">
        <f>ROUND(I205*H205,2)</f>
        <v>0</v>
      </c>
      <c r="BL205" s="16" t="s">
        <v>132</v>
      </c>
      <c r="BM205" s="188" t="s">
        <v>413</v>
      </c>
    </row>
    <row r="206" spans="1:65" s="2" customFormat="1" ht="10.199999999999999">
      <c r="A206" s="33"/>
      <c r="B206" s="34"/>
      <c r="C206" s="35"/>
      <c r="D206" s="190" t="s">
        <v>134</v>
      </c>
      <c r="E206" s="35"/>
      <c r="F206" s="191" t="s">
        <v>414</v>
      </c>
      <c r="G206" s="35"/>
      <c r="H206" s="35"/>
      <c r="I206" s="192"/>
      <c r="J206" s="35"/>
      <c r="K206" s="35"/>
      <c r="L206" s="38"/>
      <c r="M206" s="193"/>
      <c r="N206" s="194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134</v>
      </c>
      <c r="AU206" s="16" t="s">
        <v>82</v>
      </c>
    </row>
    <row r="207" spans="1:65" s="13" customFormat="1" ht="10.199999999999999">
      <c r="B207" s="195"/>
      <c r="C207" s="196"/>
      <c r="D207" s="190" t="s">
        <v>136</v>
      </c>
      <c r="E207" s="197" t="s">
        <v>19</v>
      </c>
      <c r="F207" s="198" t="s">
        <v>265</v>
      </c>
      <c r="G207" s="196"/>
      <c r="H207" s="199">
        <v>5.92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136</v>
      </c>
      <c r="AU207" s="205" t="s">
        <v>82</v>
      </c>
      <c r="AV207" s="13" t="s">
        <v>82</v>
      </c>
      <c r="AW207" s="13" t="s">
        <v>33</v>
      </c>
      <c r="AX207" s="13" t="s">
        <v>71</v>
      </c>
      <c r="AY207" s="205" t="s">
        <v>125</v>
      </c>
    </row>
    <row r="208" spans="1:65" s="13" customFormat="1" ht="10.199999999999999">
      <c r="B208" s="195"/>
      <c r="C208" s="196"/>
      <c r="D208" s="190" t="s">
        <v>136</v>
      </c>
      <c r="E208" s="197" t="s">
        <v>19</v>
      </c>
      <c r="F208" s="198" t="s">
        <v>415</v>
      </c>
      <c r="G208" s="196"/>
      <c r="H208" s="199">
        <v>5.4</v>
      </c>
      <c r="I208" s="200"/>
      <c r="J208" s="196"/>
      <c r="K208" s="196"/>
      <c r="L208" s="201"/>
      <c r="M208" s="202"/>
      <c r="N208" s="203"/>
      <c r="O208" s="203"/>
      <c r="P208" s="203"/>
      <c r="Q208" s="203"/>
      <c r="R208" s="203"/>
      <c r="S208" s="203"/>
      <c r="T208" s="204"/>
      <c r="AT208" s="205" t="s">
        <v>136</v>
      </c>
      <c r="AU208" s="205" t="s">
        <v>82</v>
      </c>
      <c r="AV208" s="13" t="s">
        <v>82</v>
      </c>
      <c r="AW208" s="13" t="s">
        <v>33</v>
      </c>
      <c r="AX208" s="13" t="s">
        <v>71</v>
      </c>
      <c r="AY208" s="205" t="s">
        <v>125</v>
      </c>
    </row>
    <row r="209" spans="1:65" s="2" customFormat="1" ht="14.4" customHeight="1">
      <c r="A209" s="33"/>
      <c r="B209" s="34"/>
      <c r="C209" s="177" t="s">
        <v>416</v>
      </c>
      <c r="D209" s="177" t="s">
        <v>127</v>
      </c>
      <c r="E209" s="178" t="s">
        <v>417</v>
      </c>
      <c r="F209" s="179" t="s">
        <v>418</v>
      </c>
      <c r="G209" s="180" t="s">
        <v>156</v>
      </c>
      <c r="H209" s="181">
        <v>1.2</v>
      </c>
      <c r="I209" s="182"/>
      <c r="J209" s="183">
        <f>ROUND(I209*H209,2)</f>
        <v>0</v>
      </c>
      <c r="K209" s="179" t="s">
        <v>131</v>
      </c>
      <c r="L209" s="38"/>
      <c r="M209" s="184" t="s">
        <v>19</v>
      </c>
      <c r="N209" s="185" t="s">
        <v>42</v>
      </c>
      <c r="O209" s="63"/>
      <c r="P209" s="186">
        <f>O209*H209</f>
        <v>0</v>
      </c>
      <c r="Q209" s="186">
        <v>2.4340799999999998</v>
      </c>
      <c r="R209" s="186">
        <f>Q209*H209</f>
        <v>2.9208959999999995</v>
      </c>
      <c r="S209" s="186">
        <v>0</v>
      </c>
      <c r="T209" s="18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8" t="s">
        <v>132</v>
      </c>
      <c r="AT209" s="188" t="s">
        <v>127</v>
      </c>
      <c r="AU209" s="188" t="s">
        <v>82</v>
      </c>
      <c r="AY209" s="16" t="s">
        <v>125</v>
      </c>
      <c r="BE209" s="189">
        <f>IF(N209="základní",J209,0)</f>
        <v>0</v>
      </c>
      <c r="BF209" s="189">
        <f>IF(N209="snížená",J209,0)</f>
        <v>0</v>
      </c>
      <c r="BG209" s="189">
        <f>IF(N209="zákl. přenesená",J209,0)</f>
        <v>0</v>
      </c>
      <c r="BH209" s="189">
        <f>IF(N209="sníž. přenesená",J209,0)</f>
        <v>0</v>
      </c>
      <c r="BI209" s="189">
        <f>IF(N209="nulová",J209,0)</f>
        <v>0</v>
      </c>
      <c r="BJ209" s="16" t="s">
        <v>79</v>
      </c>
      <c r="BK209" s="189">
        <f>ROUND(I209*H209,2)</f>
        <v>0</v>
      </c>
      <c r="BL209" s="16" t="s">
        <v>132</v>
      </c>
      <c r="BM209" s="188" t="s">
        <v>419</v>
      </c>
    </row>
    <row r="210" spans="1:65" s="2" customFormat="1" ht="10.199999999999999">
      <c r="A210" s="33"/>
      <c r="B210" s="34"/>
      <c r="C210" s="35"/>
      <c r="D210" s="190" t="s">
        <v>134</v>
      </c>
      <c r="E210" s="35"/>
      <c r="F210" s="191" t="s">
        <v>420</v>
      </c>
      <c r="G210" s="35"/>
      <c r="H210" s="35"/>
      <c r="I210" s="192"/>
      <c r="J210" s="35"/>
      <c r="K210" s="35"/>
      <c r="L210" s="38"/>
      <c r="M210" s="193"/>
      <c r="N210" s="194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134</v>
      </c>
      <c r="AU210" s="16" t="s">
        <v>82</v>
      </c>
    </row>
    <row r="211" spans="1:65" s="2" customFormat="1" ht="19.2">
      <c r="A211" s="33"/>
      <c r="B211" s="34"/>
      <c r="C211" s="35"/>
      <c r="D211" s="190" t="s">
        <v>159</v>
      </c>
      <c r="E211" s="35"/>
      <c r="F211" s="206" t="s">
        <v>421</v>
      </c>
      <c r="G211" s="35"/>
      <c r="H211" s="35"/>
      <c r="I211" s="192"/>
      <c r="J211" s="35"/>
      <c r="K211" s="35"/>
      <c r="L211" s="38"/>
      <c r="M211" s="193"/>
      <c r="N211" s="194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159</v>
      </c>
      <c r="AU211" s="16" t="s">
        <v>82</v>
      </c>
    </row>
    <row r="212" spans="1:65" s="13" customFormat="1" ht="10.199999999999999">
      <c r="B212" s="195"/>
      <c r="C212" s="196"/>
      <c r="D212" s="190" t="s">
        <v>136</v>
      </c>
      <c r="E212" s="197" t="s">
        <v>19</v>
      </c>
      <c r="F212" s="198" t="s">
        <v>267</v>
      </c>
      <c r="G212" s="196"/>
      <c r="H212" s="199">
        <v>1.2</v>
      </c>
      <c r="I212" s="200"/>
      <c r="J212" s="196"/>
      <c r="K212" s="196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136</v>
      </c>
      <c r="AU212" s="205" t="s">
        <v>82</v>
      </c>
      <c r="AV212" s="13" t="s">
        <v>82</v>
      </c>
      <c r="AW212" s="13" t="s">
        <v>33</v>
      </c>
      <c r="AX212" s="13" t="s">
        <v>79</v>
      </c>
      <c r="AY212" s="205" t="s">
        <v>125</v>
      </c>
    </row>
    <row r="213" spans="1:65" s="2" customFormat="1" ht="14.4" customHeight="1">
      <c r="A213" s="33"/>
      <c r="B213" s="34"/>
      <c r="C213" s="177" t="s">
        <v>422</v>
      </c>
      <c r="D213" s="177" t="s">
        <v>127</v>
      </c>
      <c r="E213" s="178" t="s">
        <v>423</v>
      </c>
      <c r="F213" s="179" t="s">
        <v>424</v>
      </c>
      <c r="G213" s="180" t="s">
        <v>149</v>
      </c>
      <c r="H213" s="181">
        <v>28.3</v>
      </c>
      <c r="I213" s="182"/>
      <c r="J213" s="183">
        <f>ROUND(I213*H213,2)</f>
        <v>0</v>
      </c>
      <c r="K213" s="179" t="s">
        <v>131</v>
      </c>
      <c r="L213" s="38"/>
      <c r="M213" s="184" t="s">
        <v>19</v>
      </c>
      <c r="N213" s="185" t="s">
        <v>42</v>
      </c>
      <c r="O213" s="63"/>
      <c r="P213" s="186">
        <f>O213*H213</f>
        <v>0</v>
      </c>
      <c r="Q213" s="186">
        <v>0</v>
      </c>
      <c r="R213" s="186">
        <f>Q213*H213</f>
        <v>0</v>
      </c>
      <c r="S213" s="186">
        <v>0</v>
      </c>
      <c r="T213" s="18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8" t="s">
        <v>132</v>
      </c>
      <c r="AT213" s="188" t="s">
        <v>127</v>
      </c>
      <c r="AU213" s="188" t="s">
        <v>82</v>
      </c>
      <c r="AY213" s="16" t="s">
        <v>125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6" t="s">
        <v>79</v>
      </c>
      <c r="BK213" s="189">
        <f>ROUND(I213*H213,2)</f>
        <v>0</v>
      </c>
      <c r="BL213" s="16" t="s">
        <v>132</v>
      </c>
      <c r="BM213" s="188" t="s">
        <v>425</v>
      </c>
    </row>
    <row r="214" spans="1:65" s="2" customFormat="1" ht="19.2">
      <c r="A214" s="33"/>
      <c r="B214" s="34"/>
      <c r="C214" s="35"/>
      <c r="D214" s="190" t="s">
        <v>134</v>
      </c>
      <c r="E214" s="35"/>
      <c r="F214" s="191" t="s">
        <v>426</v>
      </c>
      <c r="G214" s="35"/>
      <c r="H214" s="35"/>
      <c r="I214" s="192"/>
      <c r="J214" s="35"/>
      <c r="K214" s="35"/>
      <c r="L214" s="38"/>
      <c r="M214" s="193"/>
      <c r="N214" s="194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134</v>
      </c>
      <c r="AU214" s="16" t="s">
        <v>82</v>
      </c>
    </row>
    <row r="215" spans="1:65" s="13" customFormat="1" ht="10.199999999999999">
      <c r="B215" s="195"/>
      <c r="C215" s="196"/>
      <c r="D215" s="190" t="s">
        <v>136</v>
      </c>
      <c r="E215" s="197" t="s">
        <v>19</v>
      </c>
      <c r="F215" s="198" t="s">
        <v>427</v>
      </c>
      <c r="G215" s="196"/>
      <c r="H215" s="199">
        <v>14.8</v>
      </c>
      <c r="I215" s="200"/>
      <c r="J215" s="196"/>
      <c r="K215" s="196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136</v>
      </c>
      <c r="AU215" s="205" t="s">
        <v>82</v>
      </c>
      <c r="AV215" s="13" t="s">
        <v>82</v>
      </c>
      <c r="AW215" s="13" t="s">
        <v>33</v>
      </c>
      <c r="AX215" s="13" t="s">
        <v>71</v>
      </c>
      <c r="AY215" s="205" t="s">
        <v>125</v>
      </c>
    </row>
    <row r="216" spans="1:65" s="13" customFormat="1" ht="10.199999999999999">
      <c r="B216" s="195"/>
      <c r="C216" s="196"/>
      <c r="D216" s="190" t="s">
        <v>136</v>
      </c>
      <c r="E216" s="197" t="s">
        <v>19</v>
      </c>
      <c r="F216" s="198" t="s">
        <v>428</v>
      </c>
      <c r="G216" s="196"/>
      <c r="H216" s="199">
        <v>13.5</v>
      </c>
      <c r="I216" s="200"/>
      <c r="J216" s="196"/>
      <c r="K216" s="196"/>
      <c r="L216" s="201"/>
      <c r="M216" s="202"/>
      <c r="N216" s="203"/>
      <c r="O216" s="203"/>
      <c r="P216" s="203"/>
      <c r="Q216" s="203"/>
      <c r="R216" s="203"/>
      <c r="S216" s="203"/>
      <c r="T216" s="204"/>
      <c r="AT216" s="205" t="s">
        <v>136</v>
      </c>
      <c r="AU216" s="205" t="s">
        <v>82</v>
      </c>
      <c r="AV216" s="13" t="s">
        <v>82</v>
      </c>
      <c r="AW216" s="13" t="s">
        <v>33</v>
      </c>
      <c r="AX216" s="13" t="s">
        <v>71</v>
      </c>
      <c r="AY216" s="205" t="s">
        <v>125</v>
      </c>
    </row>
    <row r="217" spans="1:65" s="2" customFormat="1" ht="14.4" customHeight="1">
      <c r="A217" s="33"/>
      <c r="B217" s="34"/>
      <c r="C217" s="177" t="s">
        <v>429</v>
      </c>
      <c r="D217" s="177" t="s">
        <v>127</v>
      </c>
      <c r="E217" s="178" t="s">
        <v>430</v>
      </c>
      <c r="F217" s="179" t="s">
        <v>431</v>
      </c>
      <c r="G217" s="180" t="s">
        <v>156</v>
      </c>
      <c r="H217" s="181">
        <v>21.67</v>
      </c>
      <c r="I217" s="182"/>
      <c r="J217" s="183">
        <f>ROUND(I217*H217,2)</f>
        <v>0</v>
      </c>
      <c r="K217" s="179" t="s">
        <v>131</v>
      </c>
      <c r="L217" s="38"/>
      <c r="M217" s="184" t="s">
        <v>19</v>
      </c>
      <c r="N217" s="185" t="s">
        <v>42</v>
      </c>
      <c r="O217" s="63"/>
      <c r="P217" s="186">
        <f>O217*H217</f>
        <v>0</v>
      </c>
      <c r="Q217" s="186">
        <v>1.9967999999999999</v>
      </c>
      <c r="R217" s="186">
        <f>Q217*H217</f>
        <v>43.270656000000002</v>
      </c>
      <c r="S217" s="186">
        <v>0</v>
      </c>
      <c r="T217" s="18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8" t="s">
        <v>132</v>
      </c>
      <c r="AT217" s="188" t="s">
        <v>127</v>
      </c>
      <c r="AU217" s="188" t="s">
        <v>82</v>
      </c>
      <c r="AY217" s="16" t="s">
        <v>125</v>
      </c>
      <c r="BE217" s="189">
        <f>IF(N217="základní",J217,0)</f>
        <v>0</v>
      </c>
      <c r="BF217" s="189">
        <f>IF(N217="snížená",J217,0)</f>
        <v>0</v>
      </c>
      <c r="BG217" s="189">
        <f>IF(N217="zákl. přenesená",J217,0)</f>
        <v>0</v>
      </c>
      <c r="BH217" s="189">
        <f>IF(N217="sníž. přenesená",J217,0)</f>
        <v>0</v>
      </c>
      <c r="BI217" s="189">
        <f>IF(N217="nulová",J217,0)</f>
        <v>0</v>
      </c>
      <c r="BJ217" s="16" t="s">
        <v>79</v>
      </c>
      <c r="BK217" s="189">
        <f>ROUND(I217*H217,2)</f>
        <v>0</v>
      </c>
      <c r="BL217" s="16" t="s">
        <v>132</v>
      </c>
      <c r="BM217" s="188" t="s">
        <v>432</v>
      </c>
    </row>
    <row r="218" spans="1:65" s="2" customFormat="1" ht="10.199999999999999">
      <c r="A218" s="33"/>
      <c r="B218" s="34"/>
      <c r="C218" s="35"/>
      <c r="D218" s="190" t="s">
        <v>134</v>
      </c>
      <c r="E218" s="35"/>
      <c r="F218" s="191" t="s">
        <v>433</v>
      </c>
      <c r="G218" s="35"/>
      <c r="H218" s="35"/>
      <c r="I218" s="192"/>
      <c r="J218" s="35"/>
      <c r="K218" s="35"/>
      <c r="L218" s="38"/>
      <c r="M218" s="193"/>
      <c r="N218" s="194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134</v>
      </c>
      <c r="AU218" s="16" t="s">
        <v>82</v>
      </c>
    </row>
    <row r="219" spans="1:65" s="13" customFormat="1" ht="10.199999999999999">
      <c r="B219" s="195"/>
      <c r="C219" s="196"/>
      <c r="D219" s="190" t="s">
        <v>136</v>
      </c>
      <c r="E219" s="197" t="s">
        <v>19</v>
      </c>
      <c r="F219" s="198" t="s">
        <v>434</v>
      </c>
      <c r="G219" s="196"/>
      <c r="H219" s="199">
        <v>21.67</v>
      </c>
      <c r="I219" s="200"/>
      <c r="J219" s="196"/>
      <c r="K219" s="196"/>
      <c r="L219" s="201"/>
      <c r="M219" s="202"/>
      <c r="N219" s="203"/>
      <c r="O219" s="203"/>
      <c r="P219" s="203"/>
      <c r="Q219" s="203"/>
      <c r="R219" s="203"/>
      <c r="S219" s="203"/>
      <c r="T219" s="204"/>
      <c r="AT219" s="205" t="s">
        <v>136</v>
      </c>
      <c r="AU219" s="205" t="s">
        <v>82</v>
      </c>
      <c r="AV219" s="13" t="s">
        <v>82</v>
      </c>
      <c r="AW219" s="13" t="s">
        <v>33</v>
      </c>
      <c r="AX219" s="13" t="s">
        <v>79</v>
      </c>
      <c r="AY219" s="205" t="s">
        <v>125</v>
      </c>
    </row>
    <row r="220" spans="1:65" s="2" customFormat="1" ht="14.4" customHeight="1">
      <c r="A220" s="33"/>
      <c r="B220" s="34"/>
      <c r="C220" s="177" t="s">
        <v>435</v>
      </c>
      <c r="D220" s="177" t="s">
        <v>127</v>
      </c>
      <c r="E220" s="178" t="s">
        <v>436</v>
      </c>
      <c r="F220" s="179" t="s">
        <v>437</v>
      </c>
      <c r="G220" s="180" t="s">
        <v>149</v>
      </c>
      <c r="H220" s="181">
        <v>54.176000000000002</v>
      </c>
      <c r="I220" s="182"/>
      <c r="J220" s="183">
        <f>ROUND(I220*H220,2)</f>
        <v>0</v>
      </c>
      <c r="K220" s="179" t="s">
        <v>131</v>
      </c>
      <c r="L220" s="38"/>
      <c r="M220" s="184" t="s">
        <v>19</v>
      </c>
      <c r="N220" s="185" t="s">
        <v>42</v>
      </c>
      <c r="O220" s="63"/>
      <c r="P220" s="186">
        <f>O220*H220</f>
        <v>0</v>
      </c>
      <c r="Q220" s="186">
        <v>0</v>
      </c>
      <c r="R220" s="186">
        <f>Q220*H220</f>
        <v>0</v>
      </c>
      <c r="S220" s="186">
        <v>0</v>
      </c>
      <c r="T220" s="18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8" t="s">
        <v>132</v>
      </c>
      <c r="AT220" s="188" t="s">
        <v>127</v>
      </c>
      <c r="AU220" s="188" t="s">
        <v>82</v>
      </c>
      <c r="AY220" s="16" t="s">
        <v>125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16" t="s">
        <v>79</v>
      </c>
      <c r="BK220" s="189">
        <f>ROUND(I220*H220,2)</f>
        <v>0</v>
      </c>
      <c r="BL220" s="16" t="s">
        <v>132</v>
      </c>
      <c r="BM220" s="188" t="s">
        <v>438</v>
      </c>
    </row>
    <row r="221" spans="1:65" s="2" customFormat="1" ht="10.199999999999999">
      <c r="A221" s="33"/>
      <c r="B221" s="34"/>
      <c r="C221" s="35"/>
      <c r="D221" s="190" t="s">
        <v>134</v>
      </c>
      <c r="E221" s="35"/>
      <c r="F221" s="191" t="s">
        <v>439</v>
      </c>
      <c r="G221" s="35"/>
      <c r="H221" s="35"/>
      <c r="I221" s="192"/>
      <c r="J221" s="35"/>
      <c r="K221" s="35"/>
      <c r="L221" s="38"/>
      <c r="M221" s="193"/>
      <c r="N221" s="194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134</v>
      </c>
      <c r="AU221" s="16" t="s">
        <v>82</v>
      </c>
    </row>
    <row r="222" spans="1:65" s="13" customFormat="1" ht="10.199999999999999">
      <c r="B222" s="195"/>
      <c r="C222" s="196"/>
      <c r="D222" s="190" t="s">
        <v>136</v>
      </c>
      <c r="E222" s="197" t="s">
        <v>19</v>
      </c>
      <c r="F222" s="198" t="s">
        <v>440</v>
      </c>
      <c r="G222" s="196"/>
      <c r="H222" s="199">
        <v>54.176000000000002</v>
      </c>
      <c r="I222" s="200"/>
      <c r="J222" s="196"/>
      <c r="K222" s="196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136</v>
      </c>
      <c r="AU222" s="205" t="s">
        <v>82</v>
      </c>
      <c r="AV222" s="13" t="s">
        <v>82</v>
      </c>
      <c r="AW222" s="13" t="s">
        <v>33</v>
      </c>
      <c r="AX222" s="13" t="s">
        <v>79</v>
      </c>
      <c r="AY222" s="205" t="s">
        <v>125</v>
      </c>
    </row>
    <row r="223" spans="1:65" s="2" customFormat="1" ht="14.4" customHeight="1">
      <c r="A223" s="33"/>
      <c r="B223" s="34"/>
      <c r="C223" s="177" t="s">
        <v>441</v>
      </c>
      <c r="D223" s="177" t="s">
        <v>127</v>
      </c>
      <c r="E223" s="178" t="s">
        <v>442</v>
      </c>
      <c r="F223" s="179" t="s">
        <v>443</v>
      </c>
      <c r="G223" s="180" t="s">
        <v>149</v>
      </c>
      <c r="H223" s="181">
        <v>1.35</v>
      </c>
      <c r="I223" s="182"/>
      <c r="J223" s="183">
        <f>ROUND(I223*H223,2)</f>
        <v>0</v>
      </c>
      <c r="K223" s="179" t="s">
        <v>131</v>
      </c>
      <c r="L223" s="38"/>
      <c r="M223" s="184" t="s">
        <v>19</v>
      </c>
      <c r="N223" s="185" t="s">
        <v>42</v>
      </c>
      <c r="O223" s="63"/>
      <c r="P223" s="186">
        <f>O223*H223</f>
        <v>0</v>
      </c>
      <c r="Q223" s="186">
        <v>0.82326999999999995</v>
      </c>
      <c r="R223" s="186">
        <f>Q223*H223</f>
        <v>1.1114145</v>
      </c>
      <c r="S223" s="186">
        <v>0</v>
      </c>
      <c r="T223" s="187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8" t="s">
        <v>132</v>
      </c>
      <c r="AT223" s="188" t="s">
        <v>127</v>
      </c>
      <c r="AU223" s="188" t="s">
        <v>82</v>
      </c>
      <c r="AY223" s="16" t="s">
        <v>125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6" t="s">
        <v>79</v>
      </c>
      <c r="BK223" s="189">
        <f>ROUND(I223*H223,2)</f>
        <v>0</v>
      </c>
      <c r="BL223" s="16" t="s">
        <v>132</v>
      </c>
      <c r="BM223" s="188" t="s">
        <v>444</v>
      </c>
    </row>
    <row r="224" spans="1:65" s="2" customFormat="1" ht="10.199999999999999">
      <c r="A224" s="33"/>
      <c r="B224" s="34"/>
      <c r="C224" s="35"/>
      <c r="D224" s="190" t="s">
        <v>134</v>
      </c>
      <c r="E224" s="35"/>
      <c r="F224" s="191" t="s">
        <v>445</v>
      </c>
      <c r="G224" s="35"/>
      <c r="H224" s="35"/>
      <c r="I224" s="192"/>
      <c r="J224" s="35"/>
      <c r="K224" s="35"/>
      <c r="L224" s="38"/>
      <c r="M224" s="193"/>
      <c r="N224" s="194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134</v>
      </c>
      <c r="AU224" s="16" t="s">
        <v>82</v>
      </c>
    </row>
    <row r="225" spans="1:65" s="13" customFormat="1" ht="10.199999999999999">
      <c r="B225" s="195"/>
      <c r="C225" s="196"/>
      <c r="D225" s="190" t="s">
        <v>136</v>
      </c>
      <c r="E225" s="197" t="s">
        <v>19</v>
      </c>
      <c r="F225" s="198" t="s">
        <v>446</v>
      </c>
      <c r="G225" s="196"/>
      <c r="H225" s="199">
        <v>1.35</v>
      </c>
      <c r="I225" s="200"/>
      <c r="J225" s="196"/>
      <c r="K225" s="196"/>
      <c r="L225" s="201"/>
      <c r="M225" s="202"/>
      <c r="N225" s="203"/>
      <c r="O225" s="203"/>
      <c r="P225" s="203"/>
      <c r="Q225" s="203"/>
      <c r="R225" s="203"/>
      <c r="S225" s="203"/>
      <c r="T225" s="204"/>
      <c r="AT225" s="205" t="s">
        <v>136</v>
      </c>
      <c r="AU225" s="205" t="s">
        <v>82</v>
      </c>
      <c r="AV225" s="13" t="s">
        <v>82</v>
      </c>
      <c r="AW225" s="13" t="s">
        <v>33</v>
      </c>
      <c r="AX225" s="13" t="s">
        <v>79</v>
      </c>
      <c r="AY225" s="205" t="s">
        <v>125</v>
      </c>
    </row>
    <row r="226" spans="1:65" s="12" customFormat="1" ht="22.8" customHeight="1">
      <c r="B226" s="161"/>
      <c r="C226" s="162"/>
      <c r="D226" s="163" t="s">
        <v>70</v>
      </c>
      <c r="E226" s="175" t="s">
        <v>173</v>
      </c>
      <c r="F226" s="175" t="s">
        <v>447</v>
      </c>
      <c r="G226" s="162"/>
      <c r="H226" s="162"/>
      <c r="I226" s="165"/>
      <c r="J226" s="176">
        <f>BK226</f>
        <v>0</v>
      </c>
      <c r="K226" s="162"/>
      <c r="L226" s="167"/>
      <c r="M226" s="168"/>
      <c r="N226" s="169"/>
      <c r="O226" s="169"/>
      <c r="P226" s="170">
        <f>SUM(P227:P231)</f>
        <v>0</v>
      </c>
      <c r="Q226" s="169"/>
      <c r="R226" s="170">
        <f>SUM(R227:R231)</f>
        <v>4.5000749999999998</v>
      </c>
      <c r="S226" s="169"/>
      <c r="T226" s="171">
        <f>SUM(T227:T231)</f>
        <v>0</v>
      </c>
      <c r="AR226" s="172" t="s">
        <v>79</v>
      </c>
      <c r="AT226" s="173" t="s">
        <v>70</v>
      </c>
      <c r="AU226" s="173" t="s">
        <v>79</v>
      </c>
      <c r="AY226" s="172" t="s">
        <v>125</v>
      </c>
      <c r="BK226" s="174">
        <f>SUM(BK227:BK231)</f>
        <v>0</v>
      </c>
    </row>
    <row r="227" spans="1:65" s="2" customFormat="1" ht="14.4" customHeight="1">
      <c r="A227" s="33"/>
      <c r="B227" s="34"/>
      <c r="C227" s="177" t="s">
        <v>448</v>
      </c>
      <c r="D227" s="177" t="s">
        <v>127</v>
      </c>
      <c r="E227" s="178" t="s">
        <v>449</v>
      </c>
      <c r="F227" s="179" t="s">
        <v>450</v>
      </c>
      <c r="G227" s="180" t="s">
        <v>406</v>
      </c>
      <c r="H227" s="181">
        <v>7.5</v>
      </c>
      <c r="I227" s="182"/>
      <c r="J227" s="183">
        <f>ROUND(I227*H227,2)</f>
        <v>0</v>
      </c>
      <c r="K227" s="179" t="s">
        <v>131</v>
      </c>
      <c r="L227" s="38"/>
      <c r="M227" s="184" t="s">
        <v>19</v>
      </c>
      <c r="N227" s="185" t="s">
        <v>42</v>
      </c>
      <c r="O227" s="63"/>
      <c r="P227" s="186">
        <f>O227*H227</f>
        <v>0</v>
      </c>
      <c r="Q227" s="186">
        <v>1.0000000000000001E-5</v>
      </c>
      <c r="R227" s="186">
        <f>Q227*H227</f>
        <v>7.5000000000000007E-5</v>
      </c>
      <c r="S227" s="186">
        <v>0</v>
      </c>
      <c r="T227" s="18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8" t="s">
        <v>132</v>
      </c>
      <c r="AT227" s="188" t="s">
        <v>127</v>
      </c>
      <c r="AU227" s="188" t="s">
        <v>82</v>
      </c>
      <c r="AY227" s="16" t="s">
        <v>125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16" t="s">
        <v>79</v>
      </c>
      <c r="BK227" s="189">
        <f>ROUND(I227*H227,2)</f>
        <v>0</v>
      </c>
      <c r="BL227" s="16" t="s">
        <v>132</v>
      </c>
      <c r="BM227" s="188" t="s">
        <v>451</v>
      </c>
    </row>
    <row r="228" spans="1:65" s="2" customFormat="1" ht="10.199999999999999">
      <c r="A228" s="33"/>
      <c r="B228" s="34"/>
      <c r="C228" s="35"/>
      <c r="D228" s="190" t="s">
        <v>134</v>
      </c>
      <c r="E228" s="35"/>
      <c r="F228" s="191" t="s">
        <v>452</v>
      </c>
      <c r="G228" s="35"/>
      <c r="H228" s="35"/>
      <c r="I228" s="192"/>
      <c r="J228" s="35"/>
      <c r="K228" s="35"/>
      <c r="L228" s="38"/>
      <c r="M228" s="193"/>
      <c r="N228" s="194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134</v>
      </c>
      <c r="AU228" s="16" t="s">
        <v>82</v>
      </c>
    </row>
    <row r="229" spans="1:65" s="13" customFormat="1" ht="10.199999999999999">
      <c r="B229" s="195"/>
      <c r="C229" s="196"/>
      <c r="D229" s="190" t="s">
        <v>136</v>
      </c>
      <c r="E229" s="197" t="s">
        <v>19</v>
      </c>
      <c r="F229" s="198" t="s">
        <v>453</v>
      </c>
      <c r="G229" s="196"/>
      <c r="H229" s="199">
        <v>7.5</v>
      </c>
      <c r="I229" s="200"/>
      <c r="J229" s="196"/>
      <c r="K229" s="196"/>
      <c r="L229" s="201"/>
      <c r="M229" s="202"/>
      <c r="N229" s="203"/>
      <c r="O229" s="203"/>
      <c r="P229" s="203"/>
      <c r="Q229" s="203"/>
      <c r="R229" s="203"/>
      <c r="S229" s="203"/>
      <c r="T229" s="204"/>
      <c r="AT229" s="205" t="s">
        <v>136</v>
      </c>
      <c r="AU229" s="205" t="s">
        <v>82</v>
      </c>
      <c r="AV229" s="13" t="s">
        <v>82</v>
      </c>
      <c r="AW229" s="13" t="s">
        <v>33</v>
      </c>
      <c r="AX229" s="13" t="s">
        <v>79</v>
      </c>
      <c r="AY229" s="205" t="s">
        <v>125</v>
      </c>
    </row>
    <row r="230" spans="1:65" s="2" customFormat="1" ht="14.4" customHeight="1">
      <c r="A230" s="33"/>
      <c r="B230" s="34"/>
      <c r="C230" s="211" t="s">
        <v>454</v>
      </c>
      <c r="D230" s="211" t="s">
        <v>455</v>
      </c>
      <c r="E230" s="212" t="s">
        <v>456</v>
      </c>
      <c r="F230" s="213" t="s">
        <v>457</v>
      </c>
      <c r="G230" s="214" t="s">
        <v>406</v>
      </c>
      <c r="H230" s="215">
        <v>7.5</v>
      </c>
      <c r="I230" s="216"/>
      <c r="J230" s="217">
        <f>ROUND(I230*H230,2)</f>
        <v>0</v>
      </c>
      <c r="K230" s="213" t="s">
        <v>131</v>
      </c>
      <c r="L230" s="218"/>
      <c r="M230" s="219" t="s">
        <v>19</v>
      </c>
      <c r="N230" s="220" t="s">
        <v>42</v>
      </c>
      <c r="O230" s="63"/>
      <c r="P230" s="186">
        <f>O230*H230</f>
        <v>0</v>
      </c>
      <c r="Q230" s="186">
        <v>0.6</v>
      </c>
      <c r="R230" s="186">
        <f>Q230*H230</f>
        <v>4.5</v>
      </c>
      <c r="S230" s="186">
        <v>0</v>
      </c>
      <c r="T230" s="18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8" t="s">
        <v>173</v>
      </c>
      <c r="AT230" s="188" t="s">
        <v>455</v>
      </c>
      <c r="AU230" s="188" t="s">
        <v>82</v>
      </c>
      <c r="AY230" s="16" t="s">
        <v>125</v>
      </c>
      <c r="BE230" s="189">
        <f>IF(N230="základní",J230,0)</f>
        <v>0</v>
      </c>
      <c r="BF230" s="189">
        <f>IF(N230="snížená",J230,0)</f>
        <v>0</v>
      </c>
      <c r="BG230" s="189">
        <f>IF(N230="zákl. přenesená",J230,0)</f>
        <v>0</v>
      </c>
      <c r="BH230" s="189">
        <f>IF(N230="sníž. přenesená",J230,0)</f>
        <v>0</v>
      </c>
      <c r="BI230" s="189">
        <f>IF(N230="nulová",J230,0)</f>
        <v>0</v>
      </c>
      <c r="BJ230" s="16" t="s">
        <v>79</v>
      </c>
      <c r="BK230" s="189">
        <f>ROUND(I230*H230,2)</f>
        <v>0</v>
      </c>
      <c r="BL230" s="16" t="s">
        <v>132</v>
      </c>
      <c r="BM230" s="188" t="s">
        <v>458</v>
      </c>
    </row>
    <row r="231" spans="1:65" s="2" customFormat="1" ht="10.199999999999999">
      <c r="A231" s="33"/>
      <c r="B231" s="34"/>
      <c r="C231" s="35"/>
      <c r="D231" s="190" t="s">
        <v>134</v>
      </c>
      <c r="E231" s="35"/>
      <c r="F231" s="191" t="s">
        <v>457</v>
      </c>
      <c r="G231" s="35"/>
      <c r="H231" s="35"/>
      <c r="I231" s="192"/>
      <c r="J231" s="35"/>
      <c r="K231" s="35"/>
      <c r="L231" s="38"/>
      <c r="M231" s="193"/>
      <c r="N231" s="194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134</v>
      </c>
      <c r="AU231" s="16" t="s">
        <v>82</v>
      </c>
    </row>
    <row r="232" spans="1:65" s="12" customFormat="1" ht="22.8" customHeight="1">
      <c r="B232" s="161"/>
      <c r="C232" s="162"/>
      <c r="D232" s="163" t="s">
        <v>70</v>
      </c>
      <c r="E232" s="175" t="s">
        <v>179</v>
      </c>
      <c r="F232" s="175" t="s">
        <v>459</v>
      </c>
      <c r="G232" s="162"/>
      <c r="H232" s="162"/>
      <c r="I232" s="165"/>
      <c r="J232" s="176">
        <f>BK232</f>
        <v>0</v>
      </c>
      <c r="K232" s="162"/>
      <c r="L232" s="167"/>
      <c r="M232" s="168"/>
      <c r="N232" s="169"/>
      <c r="O232" s="169"/>
      <c r="P232" s="170">
        <f>SUM(P233:P264)</f>
        <v>0</v>
      </c>
      <c r="Q232" s="169"/>
      <c r="R232" s="170">
        <f>SUM(R233:R264)</f>
        <v>0.2592391</v>
      </c>
      <c r="S232" s="169"/>
      <c r="T232" s="171">
        <f>SUM(T233:T264)</f>
        <v>0</v>
      </c>
      <c r="AR232" s="172" t="s">
        <v>79</v>
      </c>
      <c r="AT232" s="173" t="s">
        <v>70</v>
      </c>
      <c r="AU232" s="173" t="s">
        <v>79</v>
      </c>
      <c r="AY232" s="172" t="s">
        <v>125</v>
      </c>
      <c r="BK232" s="174">
        <f>SUM(BK233:BK264)</f>
        <v>0</v>
      </c>
    </row>
    <row r="233" spans="1:65" s="2" customFormat="1" ht="14.4" customHeight="1">
      <c r="A233" s="33"/>
      <c r="B233" s="34"/>
      <c r="C233" s="177" t="s">
        <v>460</v>
      </c>
      <c r="D233" s="177" t="s">
        <v>127</v>
      </c>
      <c r="E233" s="178" t="s">
        <v>461</v>
      </c>
      <c r="F233" s="179" t="s">
        <v>462</v>
      </c>
      <c r="G233" s="180" t="s">
        <v>149</v>
      </c>
      <c r="H233" s="181">
        <v>5.1029999999999998</v>
      </c>
      <c r="I233" s="182"/>
      <c r="J233" s="183">
        <f>ROUND(I233*H233,2)</f>
        <v>0</v>
      </c>
      <c r="K233" s="179" t="s">
        <v>131</v>
      </c>
      <c r="L233" s="38"/>
      <c r="M233" s="184" t="s">
        <v>19</v>
      </c>
      <c r="N233" s="185" t="s">
        <v>42</v>
      </c>
      <c r="O233" s="63"/>
      <c r="P233" s="186">
        <f>O233*H233</f>
        <v>0</v>
      </c>
      <c r="Q233" s="186">
        <v>5.4000000000000003E-3</v>
      </c>
      <c r="R233" s="186">
        <f>Q233*H233</f>
        <v>2.7556199999999999E-2</v>
      </c>
      <c r="S233" s="186">
        <v>0</v>
      </c>
      <c r="T233" s="18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8" t="s">
        <v>132</v>
      </c>
      <c r="AT233" s="188" t="s">
        <v>127</v>
      </c>
      <c r="AU233" s="188" t="s">
        <v>82</v>
      </c>
      <c r="AY233" s="16" t="s">
        <v>125</v>
      </c>
      <c r="BE233" s="189">
        <f>IF(N233="základní",J233,0)</f>
        <v>0</v>
      </c>
      <c r="BF233" s="189">
        <f>IF(N233="snížená",J233,0)</f>
        <v>0</v>
      </c>
      <c r="BG233" s="189">
        <f>IF(N233="zákl. přenesená",J233,0)</f>
        <v>0</v>
      </c>
      <c r="BH233" s="189">
        <f>IF(N233="sníž. přenesená",J233,0)</f>
        <v>0</v>
      </c>
      <c r="BI233" s="189">
        <f>IF(N233="nulová",J233,0)</f>
        <v>0</v>
      </c>
      <c r="BJ233" s="16" t="s">
        <v>79</v>
      </c>
      <c r="BK233" s="189">
        <f>ROUND(I233*H233,2)</f>
        <v>0</v>
      </c>
      <c r="BL233" s="16" t="s">
        <v>132</v>
      </c>
      <c r="BM233" s="188" t="s">
        <v>463</v>
      </c>
    </row>
    <row r="234" spans="1:65" s="2" customFormat="1" ht="10.199999999999999">
      <c r="A234" s="33"/>
      <c r="B234" s="34"/>
      <c r="C234" s="35"/>
      <c r="D234" s="190" t="s">
        <v>134</v>
      </c>
      <c r="E234" s="35"/>
      <c r="F234" s="191" t="s">
        <v>464</v>
      </c>
      <c r="G234" s="35"/>
      <c r="H234" s="35"/>
      <c r="I234" s="192"/>
      <c r="J234" s="35"/>
      <c r="K234" s="35"/>
      <c r="L234" s="38"/>
      <c r="M234" s="193"/>
      <c r="N234" s="194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134</v>
      </c>
      <c r="AU234" s="16" t="s">
        <v>82</v>
      </c>
    </row>
    <row r="235" spans="1:65" s="13" customFormat="1" ht="10.199999999999999">
      <c r="B235" s="195"/>
      <c r="C235" s="196"/>
      <c r="D235" s="190" t="s">
        <v>136</v>
      </c>
      <c r="E235" s="197" t="s">
        <v>19</v>
      </c>
      <c r="F235" s="198" t="s">
        <v>465</v>
      </c>
      <c r="G235" s="196"/>
      <c r="H235" s="199">
        <v>2.3879999999999999</v>
      </c>
      <c r="I235" s="200"/>
      <c r="J235" s="196"/>
      <c r="K235" s="196"/>
      <c r="L235" s="201"/>
      <c r="M235" s="202"/>
      <c r="N235" s="203"/>
      <c r="O235" s="203"/>
      <c r="P235" s="203"/>
      <c r="Q235" s="203"/>
      <c r="R235" s="203"/>
      <c r="S235" s="203"/>
      <c r="T235" s="204"/>
      <c r="AT235" s="205" t="s">
        <v>136</v>
      </c>
      <c r="AU235" s="205" t="s">
        <v>82</v>
      </c>
      <c r="AV235" s="13" t="s">
        <v>82</v>
      </c>
      <c r="AW235" s="13" t="s">
        <v>33</v>
      </c>
      <c r="AX235" s="13" t="s">
        <v>71</v>
      </c>
      <c r="AY235" s="205" t="s">
        <v>125</v>
      </c>
    </row>
    <row r="236" spans="1:65" s="13" customFormat="1" ht="10.199999999999999">
      <c r="B236" s="195"/>
      <c r="C236" s="196"/>
      <c r="D236" s="190" t="s">
        <v>136</v>
      </c>
      <c r="E236" s="197" t="s">
        <v>19</v>
      </c>
      <c r="F236" s="198" t="s">
        <v>466</v>
      </c>
      <c r="G236" s="196"/>
      <c r="H236" s="199">
        <v>2.7149999999999999</v>
      </c>
      <c r="I236" s="200"/>
      <c r="J236" s="196"/>
      <c r="K236" s="196"/>
      <c r="L236" s="201"/>
      <c r="M236" s="202"/>
      <c r="N236" s="203"/>
      <c r="O236" s="203"/>
      <c r="P236" s="203"/>
      <c r="Q236" s="203"/>
      <c r="R236" s="203"/>
      <c r="S236" s="203"/>
      <c r="T236" s="204"/>
      <c r="AT236" s="205" t="s">
        <v>136</v>
      </c>
      <c r="AU236" s="205" t="s">
        <v>82</v>
      </c>
      <c r="AV236" s="13" t="s">
        <v>82</v>
      </c>
      <c r="AW236" s="13" t="s">
        <v>33</v>
      </c>
      <c r="AX236" s="13" t="s">
        <v>71</v>
      </c>
      <c r="AY236" s="205" t="s">
        <v>125</v>
      </c>
    </row>
    <row r="237" spans="1:65" s="2" customFormat="1" ht="14.4" customHeight="1">
      <c r="A237" s="33"/>
      <c r="B237" s="34"/>
      <c r="C237" s="177" t="s">
        <v>467</v>
      </c>
      <c r="D237" s="177" t="s">
        <v>127</v>
      </c>
      <c r="E237" s="178" t="s">
        <v>468</v>
      </c>
      <c r="F237" s="179" t="s">
        <v>469</v>
      </c>
      <c r="G237" s="180" t="s">
        <v>406</v>
      </c>
      <c r="H237" s="181">
        <v>24.24</v>
      </c>
      <c r="I237" s="182"/>
      <c r="J237" s="183">
        <f>ROUND(I237*H237,2)</f>
        <v>0</v>
      </c>
      <c r="K237" s="179" t="s">
        <v>131</v>
      </c>
      <c r="L237" s="38"/>
      <c r="M237" s="184" t="s">
        <v>19</v>
      </c>
      <c r="N237" s="185" t="s">
        <v>42</v>
      </c>
      <c r="O237" s="63"/>
      <c r="P237" s="186">
        <f>O237*H237</f>
        <v>0</v>
      </c>
      <c r="Q237" s="186">
        <v>2.4000000000000001E-4</v>
      </c>
      <c r="R237" s="186">
        <f>Q237*H237</f>
        <v>5.8176E-3</v>
      </c>
      <c r="S237" s="186">
        <v>0</v>
      </c>
      <c r="T237" s="187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8" t="s">
        <v>132</v>
      </c>
      <c r="AT237" s="188" t="s">
        <v>127</v>
      </c>
      <c r="AU237" s="188" t="s">
        <v>82</v>
      </c>
      <c r="AY237" s="16" t="s">
        <v>125</v>
      </c>
      <c r="BE237" s="189">
        <f>IF(N237="základní",J237,0)</f>
        <v>0</v>
      </c>
      <c r="BF237" s="189">
        <f>IF(N237="snížená",J237,0)</f>
        <v>0</v>
      </c>
      <c r="BG237" s="189">
        <f>IF(N237="zákl. přenesená",J237,0)</f>
        <v>0</v>
      </c>
      <c r="BH237" s="189">
        <f>IF(N237="sníž. přenesená",J237,0)</f>
        <v>0</v>
      </c>
      <c r="BI237" s="189">
        <f>IF(N237="nulová",J237,0)</f>
        <v>0</v>
      </c>
      <c r="BJ237" s="16" t="s">
        <v>79</v>
      </c>
      <c r="BK237" s="189">
        <f>ROUND(I237*H237,2)</f>
        <v>0</v>
      </c>
      <c r="BL237" s="16" t="s">
        <v>132</v>
      </c>
      <c r="BM237" s="188" t="s">
        <v>470</v>
      </c>
    </row>
    <row r="238" spans="1:65" s="2" customFormat="1" ht="10.199999999999999">
      <c r="A238" s="33"/>
      <c r="B238" s="34"/>
      <c r="C238" s="35"/>
      <c r="D238" s="190" t="s">
        <v>134</v>
      </c>
      <c r="E238" s="35"/>
      <c r="F238" s="191" t="s">
        <v>471</v>
      </c>
      <c r="G238" s="35"/>
      <c r="H238" s="35"/>
      <c r="I238" s="192"/>
      <c r="J238" s="35"/>
      <c r="K238" s="35"/>
      <c r="L238" s="38"/>
      <c r="M238" s="193"/>
      <c r="N238" s="194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134</v>
      </c>
      <c r="AU238" s="16" t="s">
        <v>82</v>
      </c>
    </row>
    <row r="239" spans="1:65" s="13" customFormat="1" ht="10.199999999999999">
      <c r="B239" s="195"/>
      <c r="C239" s="196"/>
      <c r="D239" s="190" t="s">
        <v>136</v>
      </c>
      <c r="E239" s="197" t="s">
        <v>19</v>
      </c>
      <c r="F239" s="198" t="s">
        <v>472</v>
      </c>
      <c r="G239" s="196"/>
      <c r="H239" s="199">
        <v>14.61</v>
      </c>
      <c r="I239" s="200"/>
      <c r="J239" s="196"/>
      <c r="K239" s="196"/>
      <c r="L239" s="201"/>
      <c r="M239" s="202"/>
      <c r="N239" s="203"/>
      <c r="O239" s="203"/>
      <c r="P239" s="203"/>
      <c r="Q239" s="203"/>
      <c r="R239" s="203"/>
      <c r="S239" s="203"/>
      <c r="T239" s="204"/>
      <c r="AT239" s="205" t="s">
        <v>136</v>
      </c>
      <c r="AU239" s="205" t="s">
        <v>82</v>
      </c>
      <c r="AV239" s="13" t="s">
        <v>82</v>
      </c>
      <c r="AW239" s="13" t="s">
        <v>33</v>
      </c>
      <c r="AX239" s="13" t="s">
        <v>71</v>
      </c>
      <c r="AY239" s="205" t="s">
        <v>125</v>
      </c>
    </row>
    <row r="240" spans="1:65" s="13" customFormat="1" ht="10.199999999999999">
      <c r="B240" s="195"/>
      <c r="C240" s="196"/>
      <c r="D240" s="190" t="s">
        <v>136</v>
      </c>
      <c r="E240" s="197" t="s">
        <v>19</v>
      </c>
      <c r="F240" s="198" t="s">
        <v>473</v>
      </c>
      <c r="G240" s="196"/>
      <c r="H240" s="199">
        <v>3.63</v>
      </c>
      <c r="I240" s="200"/>
      <c r="J240" s="196"/>
      <c r="K240" s="196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136</v>
      </c>
      <c r="AU240" s="205" t="s">
        <v>82</v>
      </c>
      <c r="AV240" s="13" t="s">
        <v>82</v>
      </c>
      <c r="AW240" s="13" t="s">
        <v>33</v>
      </c>
      <c r="AX240" s="13" t="s">
        <v>71</v>
      </c>
      <c r="AY240" s="205" t="s">
        <v>125</v>
      </c>
    </row>
    <row r="241" spans="1:65" s="13" customFormat="1" ht="10.199999999999999">
      <c r="B241" s="195"/>
      <c r="C241" s="196"/>
      <c r="D241" s="190" t="s">
        <v>136</v>
      </c>
      <c r="E241" s="197" t="s">
        <v>19</v>
      </c>
      <c r="F241" s="198" t="s">
        <v>474</v>
      </c>
      <c r="G241" s="196"/>
      <c r="H241" s="199">
        <v>6</v>
      </c>
      <c r="I241" s="200"/>
      <c r="J241" s="196"/>
      <c r="K241" s="196"/>
      <c r="L241" s="201"/>
      <c r="M241" s="202"/>
      <c r="N241" s="203"/>
      <c r="O241" s="203"/>
      <c r="P241" s="203"/>
      <c r="Q241" s="203"/>
      <c r="R241" s="203"/>
      <c r="S241" s="203"/>
      <c r="T241" s="204"/>
      <c r="AT241" s="205" t="s">
        <v>136</v>
      </c>
      <c r="AU241" s="205" t="s">
        <v>82</v>
      </c>
      <c r="AV241" s="13" t="s">
        <v>82</v>
      </c>
      <c r="AW241" s="13" t="s">
        <v>33</v>
      </c>
      <c r="AX241" s="13" t="s">
        <v>71</v>
      </c>
      <c r="AY241" s="205" t="s">
        <v>125</v>
      </c>
    </row>
    <row r="242" spans="1:65" s="2" customFormat="1" ht="14.4" customHeight="1">
      <c r="A242" s="33"/>
      <c r="B242" s="34"/>
      <c r="C242" s="177" t="s">
        <v>475</v>
      </c>
      <c r="D242" s="177" t="s">
        <v>127</v>
      </c>
      <c r="E242" s="178" t="s">
        <v>476</v>
      </c>
      <c r="F242" s="179" t="s">
        <v>477</v>
      </c>
      <c r="G242" s="180" t="s">
        <v>406</v>
      </c>
      <c r="H242" s="181">
        <v>9.01</v>
      </c>
      <c r="I242" s="182"/>
      <c r="J242" s="183">
        <f>ROUND(I242*H242,2)</f>
        <v>0</v>
      </c>
      <c r="K242" s="179" t="s">
        <v>131</v>
      </c>
      <c r="L242" s="38"/>
      <c r="M242" s="184" t="s">
        <v>19</v>
      </c>
      <c r="N242" s="185" t="s">
        <v>42</v>
      </c>
      <c r="O242" s="63"/>
      <c r="P242" s="186">
        <f>O242*H242</f>
        <v>0</v>
      </c>
      <c r="Q242" s="186">
        <v>2.0799999999999998E-3</v>
      </c>
      <c r="R242" s="186">
        <f>Q242*H242</f>
        <v>1.8740799999999998E-2</v>
      </c>
      <c r="S242" s="186">
        <v>0</v>
      </c>
      <c r="T242" s="18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88" t="s">
        <v>132</v>
      </c>
      <c r="AT242" s="188" t="s">
        <v>127</v>
      </c>
      <c r="AU242" s="188" t="s">
        <v>82</v>
      </c>
      <c r="AY242" s="16" t="s">
        <v>125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6" t="s">
        <v>79</v>
      </c>
      <c r="BK242" s="189">
        <f>ROUND(I242*H242,2)</f>
        <v>0</v>
      </c>
      <c r="BL242" s="16" t="s">
        <v>132</v>
      </c>
      <c r="BM242" s="188" t="s">
        <v>478</v>
      </c>
    </row>
    <row r="243" spans="1:65" s="2" customFormat="1" ht="10.199999999999999">
      <c r="A243" s="33"/>
      <c r="B243" s="34"/>
      <c r="C243" s="35"/>
      <c r="D243" s="190" t="s">
        <v>134</v>
      </c>
      <c r="E243" s="35"/>
      <c r="F243" s="191" t="s">
        <v>479</v>
      </c>
      <c r="G243" s="35"/>
      <c r="H243" s="35"/>
      <c r="I243" s="192"/>
      <c r="J243" s="35"/>
      <c r="K243" s="35"/>
      <c r="L243" s="38"/>
      <c r="M243" s="193"/>
      <c r="N243" s="194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134</v>
      </c>
      <c r="AU243" s="16" t="s">
        <v>82</v>
      </c>
    </row>
    <row r="244" spans="1:65" s="13" customFormat="1" ht="10.199999999999999">
      <c r="B244" s="195"/>
      <c r="C244" s="196"/>
      <c r="D244" s="190" t="s">
        <v>136</v>
      </c>
      <c r="E244" s="197" t="s">
        <v>19</v>
      </c>
      <c r="F244" s="198" t="s">
        <v>480</v>
      </c>
      <c r="G244" s="196"/>
      <c r="H244" s="199">
        <v>3.2</v>
      </c>
      <c r="I244" s="200"/>
      <c r="J244" s="196"/>
      <c r="K244" s="196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136</v>
      </c>
      <c r="AU244" s="205" t="s">
        <v>82</v>
      </c>
      <c r="AV244" s="13" t="s">
        <v>82</v>
      </c>
      <c r="AW244" s="13" t="s">
        <v>33</v>
      </c>
      <c r="AX244" s="13" t="s">
        <v>71</v>
      </c>
      <c r="AY244" s="205" t="s">
        <v>125</v>
      </c>
    </row>
    <row r="245" spans="1:65" s="13" customFormat="1" ht="10.199999999999999">
      <c r="B245" s="195"/>
      <c r="C245" s="196"/>
      <c r="D245" s="190" t="s">
        <v>136</v>
      </c>
      <c r="E245" s="197" t="s">
        <v>19</v>
      </c>
      <c r="F245" s="198" t="s">
        <v>481</v>
      </c>
      <c r="G245" s="196"/>
      <c r="H245" s="199">
        <v>5.81</v>
      </c>
      <c r="I245" s="200"/>
      <c r="J245" s="196"/>
      <c r="K245" s="196"/>
      <c r="L245" s="201"/>
      <c r="M245" s="202"/>
      <c r="N245" s="203"/>
      <c r="O245" s="203"/>
      <c r="P245" s="203"/>
      <c r="Q245" s="203"/>
      <c r="R245" s="203"/>
      <c r="S245" s="203"/>
      <c r="T245" s="204"/>
      <c r="AT245" s="205" t="s">
        <v>136</v>
      </c>
      <c r="AU245" s="205" t="s">
        <v>82</v>
      </c>
      <c r="AV245" s="13" t="s">
        <v>82</v>
      </c>
      <c r="AW245" s="13" t="s">
        <v>33</v>
      </c>
      <c r="AX245" s="13" t="s">
        <v>71</v>
      </c>
      <c r="AY245" s="205" t="s">
        <v>125</v>
      </c>
    </row>
    <row r="246" spans="1:65" s="2" customFormat="1" ht="14.4" customHeight="1">
      <c r="A246" s="33"/>
      <c r="B246" s="34"/>
      <c r="C246" s="177" t="s">
        <v>482</v>
      </c>
      <c r="D246" s="177" t="s">
        <v>127</v>
      </c>
      <c r="E246" s="178" t="s">
        <v>483</v>
      </c>
      <c r="F246" s="179" t="s">
        <v>484</v>
      </c>
      <c r="G246" s="180" t="s">
        <v>406</v>
      </c>
      <c r="H246" s="181">
        <v>8</v>
      </c>
      <c r="I246" s="182"/>
      <c r="J246" s="183">
        <f>ROUND(I246*H246,2)</f>
        <v>0</v>
      </c>
      <c r="K246" s="179" t="s">
        <v>131</v>
      </c>
      <c r="L246" s="38"/>
      <c r="M246" s="184" t="s">
        <v>19</v>
      </c>
      <c r="N246" s="185" t="s">
        <v>42</v>
      </c>
      <c r="O246" s="63"/>
      <c r="P246" s="186">
        <f>O246*H246</f>
        <v>0</v>
      </c>
      <c r="Q246" s="186">
        <v>2.2000000000000001E-4</v>
      </c>
      <c r="R246" s="186">
        <f>Q246*H246</f>
        <v>1.7600000000000001E-3</v>
      </c>
      <c r="S246" s="186">
        <v>0</v>
      </c>
      <c r="T246" s="18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8" t="s">
        <v>132</v>
      </c>
      <c r="AT246" s="188" t="s">
        <v>127</v>
      </c>
      <c r="AU246" s="188" t="s">
        <v>82</v>
      </c>
      <c r="AY246" s="16" t="s">
        <v>125</v>
      </c>
      <c r="BE246" s="189">
        <f>IF(N246="základní",J246,0)</f>
        <v>0</v>
      </c>
      <c r="BF246" s="189">
        <f>IF(N246="snížená",J246,0)</f>
        <v>0</v>
      </c>
      <c r="BG246" s="189">
        <f>IF(N246="zákl. přenesená",J246,0)</f>
        <v>0</v>
      </c>
      <c r="BH246" s="189">
        <f>IF(N246="sníž. přenesená",J246,0)</f>
        <v>0</v>
      </c>
      <c r="BI246" s="189">
        <f>IF(N246="nulová",J246,0)</f>
        <v>0</v>
      </c>
      <c r="BJ246" s="16" t="s">
        <v>79</v>
      </c>
      <c r="BK246" s="189">
        <f>ROUND(I246*H246,2)</f>
        <v>0</v>
      </c>
      <c r="BL246" s="16" t="s">
        <v>132</v>
      </c>
      <c r="BM246" s="188" t="s">
        <v>485</v>
      </c>
    </row>
    <row r="247" spans="1:65" s="2" customFormat="1" ht="10.199999999999999">
      <c r="A247" s="33"/>
      <c r="B247" s="34"/>
      <c r="C247" s="35"/>
      <c r="D247" s="190" t="s">
        <v>134</v>
      </c>
      <c r="E247" s="35"/>
      <c r="F247" s="191" t="s">
        <v>486</v>
      </c>
      <c r="G247" s="35"/>
      <c r="H247" s="35"/>
      <c r="I247" s="192"/>
      <c r="J247" s="35"/>
      <c r="K247" s="35"/>
      <c r="L247" s="38"/>
      <c r="M247" s="193"/>
      <c r="N247" s="194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134</v>
      </c>
      <c r="AU247" s="16" t="s">
        <v>82</v>
      </c>
    </row>
    <row r="248" spans="1:65" s="13" customFormat="1" ht="10.199999999999999">
      <c r="B248" s="195"/>
      <c r="C248" s="196"/>
      <c r="D248" s="190" t="s">
        <v>136</v>
      </c>
      <c r="E248" s="197" t="s">
        <v>19</v>
      </c>
      <c r="F248" s="198" t="s">
        <v>487</v>
      </c>
      <c r="G248" s="196"/>
      <c r="H248" s="199">
        <v>8</v>
      </c>
      <c r="I248" s="200"/>
      <c r="J248" s="196"/>
      <c r="K248" s="196"/>
      <c r="L248" s="201"/>
      <c r="M248" s="202"/>
      <c r="N248" s="203"/>
      <c r="O248" s="203"/>
      <c r="P248" s="203"/>
      <c r="Q248" s="203"/>
      <c r="R248" s="203"/>
      <c r="S248" s="203"/>
      <c r="T248" s="204"/>
      <c r="AT248" s="205" t="s">
        <v>136</v>
      </c>
      <c r="AU248" s="205" t="s">
        <v>82</v>
      </c>
      <c r="AV248" s="13" t="s">
        <v>82</v>
      </c>
      <c r="AW248" s="13" t="s">
        <v>33</v>
      </c>
      <c r="AX248" s="13" t="s">
        <v>79</v>
      </c>
      <c r="AY248" s="205" t="s">
        <v>125</v>
      </c>
    </row>
    <row r="249" spans="1:65" s="2" customFormat="1" ht="14.4" customHeight="1">
      <c r="A249" s="33"/>
      <c r="B249" s="34"/>
      <c r="C249" s="177" t="s">
        <v>488</v>
      </c>
      <c r="D249" s="177" t="s">
        <v>127</v>
      </c>
      <c r="E249" s="178" t="s">
        <v>489</v>
      </c>
      <c r="F249" s="179" t="s">
        <v>490</v>
      </c>
      <c r="G249" s="180" t="s">
        <v>406</v>
      </c>
      <c r="H249" s="181">
        <v>19.2</v>
      </c>
      <c r="I249" s="182"/>
      <c r="J249" s="183">
        <f>ROUND(I249*H249,2)</f>
        <v>0</v>
      </c>
      <c r="K249" s="179" t="s">
        <v>131</v>
      </c>
      <c r="L249" s="38"/>
      <c r="M249" s="184" t="s">
        <v>19</v>
      </c>
      <c r="N249" s="185" t="s">
        <v>42</v>
      </c>
      <c r="O249" s="63"/>
      <c r="P249" s="186">
        <f>O249*H249</f>
        <v>0</v>
      </c>
      <c r="Q249" s="186">
        <v>1.7000000000000001E-4</v>
      </c>
      <c r="R249" s="186">
        <f>Q249*H249</f>
        <v>3.264E-3</v>
      </c>
      <c r="S249" s="186">
        <v>0</v>
      </c>
      <c r="T249" s="18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8" t="s">
        <v>132</v>
      </c>
      <c r="AT249" s="188" t="s">
        <v>127</v>
      </c>
      <c r="AU249" s="188" t="s">
        <v>82</v>
      </c>
      <c r="AY249" s="16" t="s">
        <v>125</v>
      </c>
      <c r="BE249" s="189">
        <f>IF(N249="základní",J249,0)</f>
        <v>0</v>
      </c>
      <c r="BF249" s="189">
        <f>IF(N249="snížená",J249,0)</f>
        <v>0</v>
      </c>
      <c r="BG249" s="189">
        <f>IF(N249="zákl. přenesená",J249,0)</f>
        <v>0</v>
      </c>
      <c r="BH249" s="189">
        <f>IF(N249="sníž. přenesená",J249,0)</f>
        <v>0</v>
      </c>
      <c r="BI249" s="189">
        <f>IF(N249="nulová",J249,0)</f>
        <v>0</v>
      </c>
      <c r="BJ249" s="16" t="s">
        <v>79</v>
      </c>
      <c r="BK249" s="189">
        <f>ROUND(I249*H249,2)</f>
        <v>0</v>
      </c>
      <c r="BL249" s="16" t="s">
        <v>132</v>
      </c>
      <c r="BM249" s="188" t="s">
        <v>491</v>
      </c>
    </row>
    <row r="250" spans="1:65" s="2" customFormat="1" ht="10.199999999999999">
      <c r="A250" s="33"/>
      <c r="B250" s="34"/>
      <c r="C250" s="35"/>
      <c r="D250" s="190" t="s">
        <v>134</v>
      </c>
      <c r="E250" s="35"/>
      <c r="F250" s="191" t="s">
        <v>492</v>
      </c>
      <c r="G250" s="35"/>
      <c r="H250" s="35"/>
      <c r="I250" s="192"/>
      <c r="J250" s="35"/>
      <c r="K250" s="35"/>
      <c r="L250" s="38"/>
      <c r="M250" s="193"/>
      <c r="N250" s="194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134</v>
      </c>
      <c r="AU250" s="16" t="s">
        <v>82</v>
      </c>
    </row>
    <row r="251" spans="1:65" s="13" customFormat="1" ht="10.199999999999999">
      <c r="B251" s="195"/>
      <c r="C251" s="196"/>
      <c r="D251" s="190" t="s">
        <v>136</v>
      </c>
      <c r="E251" s="197" t="s">
        <v>19</v>
      </c>
      <c r="F251" s="198" t="s">
        <v>493</v>
      </c>
      <c r="G251" s="196"/>
      <c r="H251" s="199">
        <v>19.2</v>
      </c>
      <c r="I251" s="200"/>
      <c r="J251" s="196"/>
      <c r="K251" s="196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136</v>
      </c>
      <c r="AU251" s="205" t="s">
        <v>82</v>
      </c>
      <c r="AV251" s="13" t="s">
        <v>82</v>
      </c>
      <c r="AW251" s="13" t="s">
        <v>33</v>
      </c>
      <c r="AX251" s="13" t="s">
        <v>79</v>
      </c>
      <c r="AY251" s="205" t="s">
        <v>125</v>
      </c>
    </row>
    <row r="252" spans="1:65" s="2" customFormat="1" ht="14.4" customHeight="1">
      <c r="A252" s="33"/>
      <c r="B252" s="34"/>
      <c r="C252" s="177" t="s">
        <v>494</v>
      </c>
      <c r="D252" s="177" t="s">
        <v>127</v>
      </c>
      <c r="E252" s="178" t="s">
        <v>495</v>
      </c>
      <c r="F252" s="179" t="s">
        <v>496</v>
      </c>
      <c r="G252" s="180" t="s">
        <v>149</v>
      </c>
      <c r="H252" s="181">
        <v>2.2749999999999999</v>
      </c>
      <c r="I252" s="182"/>
      <c r="J252" s="183">
        <f>ROUND(I252*H252,2)</f>
        <v>0</v>
      </c>
      <c r="K252" s="179" t="s">
        <v>131</v>
      </c>
      <c r="L252" s="38"/>
      <c r="M252" s="184" t="s">
        <v>19</v>
      </c>
      <c r="N252" s="185" t="s">
        <v>42</v>
      </c>
      <c r="O252" s="63"/>
      <c r="P252" s="186">
        <f>O252*H252</f>
        <v>0</v>
      </c>
      <c r="Q252" s="186">
        <v>4.6219999999999997E-2</v>
      </c>
      <c r="R252" s="186">
        <f>Q252*H252</f>
        <v>0.10515049999999999</v>
      </c>
      <c r="S252" s="186">
        <v>0</v>
      </c>
      <c r="T252" s="18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8" t="s">
        <v>132</v>
      </c>
      <c r="AT252" s="188" t="s">
        <v>127</v>
      </c>
      <c r="AU252" s="188" t="s">
        <v>82</v>
      </c>
      <c r="AY252" s="16" t="s">
        <v>125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16" t="s">
        <v>79</v>
      </c>
      <c r="BK252" s="189">
        <f>ROUND(I252*H252,2)</f>
        <v>0</v>
      </c>
      <c r="BL252" s="16" t="s">
        <v>132</v>
      </c>
      <c r="BM252" s="188" t="s">
        <v>497</v>
      </c>
    </row>
    <row r="253" spans="1:65" s="2" customFormat="1" ht="19.2">
      <c r="A253" s="33"/>
      <c r="B253" s="34"/>
      <c r="C253" s="35"/>
      <c r="D253" s="190" t="s">
        <v>134</v>
      </c>
      <c r="E253" s="35"/>
      <c r="F253" s="191" t="s">
        <v>498</v>
      </c>
      <c r="G253" s="35"/>
      <c r="H253" s="35"/>
      <c r="I253" s="192"/>
      <c r="J253" s="35"/>
      <c r="K253" s="35"/>
      <c r="L253" s="38"/>
      <c r="M253" s="193"/>
      <c r="N253" s="194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134</v>
      </c>
      <c r="AU253" s="16" t="s">
        <v>82</v>
      </c>
    </row>
    <row r="254" spans="1:65" s="13" customFormat="1" ht="10.199999999999999">
      <c r="B254" s="195"/>
      <c r="C254" s="196"/>
      <c r="D254" s="190" t="s">
        <v>136</v>
      </c>
      <c r="E254" s="197" t="s">
        <v>19</v>
      </c>
      <c r="F254" s="198" t="s">
        <v>499</v>
      </c>
      <c r="G254" s="196"/>
      <c r="H254" s="199">
        <v>2.2749999999999999</v>
      </c>
      <c r="I254" s="200"/>
      <c r="J254" s="196"/>
      <c r="K254" s="196"/>
      <c r="L254" s="201"/>
      <c r="M254" s="202"/>
      <c r="N254" s="203"/>
      <c r="O254" s="203"/>
      <c r="P254" s="203"/>
      <c r="Q254" s="203"/>
      <c r="R254" s="203"/>
      <c r="S254" s="203"/>
      <c r="T254" s="204"/>
      <c r="AT254" s="205" t="s">
        <v>136</v>
      </c>
      <c r="AU254" s="205" t="s">
        <v>82</v>
      </c>
      <c r="AV254" s="13" t="s">
        <v>82</v>
      </c>
      <c r="AW254" s="13" t="s">
        <v>33</v>
      </c>
      <c r="AX254" s="13" t="s">
        <v>79</v>
      </c>
      <c r="AY254" s="205" t="s">
        <v>125</v>
      </c>
    </row>
    <row r="255" spans="1:65" s="2" customFormat="1" ht="14.4" customHeight="1">
      <c r="A255" s="33"/>
      <c r="B255" s="34"/>
      <c r="C255" s="177" t="s">
        <v>500</v>
      </c>
      <c r="D255" s="177" t="s">
        <v>127</v>
      </c>
      <c r="E255" s="178" t="s">
        <v>501</v>
      </c>
      <c r="F255" s="179" t="s">
        <v>502</v>
      </c>
      <c r="G255" s="180" t="s">
        <v>406</v>
      </c>
      <c r="H255" s="181">
        <v>1.4</v>
      </c>
      <c r="I255" s="182"/>
      <c r="J255" s="183">
        <f>ROUND(I255*H255,2)</f>
        <v>0</v>
      </c>
      <c r="K255" s="179" t="s">
        <v>131</v>
      </c>
      <c r="L255" s="38"/>
      <c r="M255" s="184" t="s">
        <v>19</v>
      </c>
      <c r="N255" s="185" t="s">
        <v>42</v>
      </c>
      <c r="O255" s="63"/>
      <c r="P255" s="186">
        <f>O255*H255</f>
        <v>0</v>
      </c>
      <c r="Q255" s="186">
        <v>6.9250000000000006E-2</v>
      </c>
      <c r="R255" s="186">
        <f>Q255*H255</f>
        <v>9.6950000000000008E-2</v>
      </c>
      <c r="S255" s="186">
        <v>0</v>
      </c>
      <c r="T255" s="18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88" t="s">
        <v>132</v>
      </c>
      <c r="AT255" s="188" t="s">
        <v>127</v>
      </c>
      <c r="AU255" s="188" t="s">
        <v>82</v>
      </c>
      <c r="AY255" s="16" t="s">
        <v>125</v>
      </c>
      <c r="BE255" s="189">
        <f>IF(N255="základní",J255,0)</f>
        <v>0</v>
      </c>
      <c r="BF255" s="189">
        <f>IF(N255="snížená",J255,0)</f>
        <v>0</v>
      </c>
      <c r="BG255" s="189">
        <f>IF(N255="zákl. přenesená",J255,0)</f>
        <v>0</v>
      </c>
      <c r="BH255" s="189">
        <f>IF(N255="sníž. přenesená",J255,0)</f>
        <v>0</v>
      </c>
      <c r="BI255" s="189">
        <f>IF(N255="nulová",J255,0)</f>
        <v>0</v>
      </c>
      <c r="BJ255" s="16" t="s">
        <v>79</v>
      </c>
      <c r="BK255" s="189">
        <f>ROUND(I255*H255,2)</f>
        <v>0</v>
      </c>
      <c r="BL255" s="16" t="s">
        <v>132</v>
      </c>
      <c r="BM255" s="188" t="s">
        <v>503</v>
      </c>
    </row>
    <row r="256" spans="1:65" s="2" customFormat="1" ht="10.199999999999999">
      <c r="A256" s="33"/>
      <c r="B256" s="34"/>
      <c r="C256" s="35"/>
      <c r="D256" s="190" t="s">
        <v>134</v>
      </c>
      <c r="E256" s="35"/>
      <c r="F256" s="191" t="s">
        <v>504</v>
      </c>
      <c r="G256" s="35"/>
      <c r="H256" s="35"/>
      <c r="I256" s="192"/>
      <c r="J256" s="35"/>
      <c r="K256" s="35"/>
      <c r="L256" s="38"/>
      <c r="M256" s="193"/>
      <c r="N256" s="194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134</v>
      </c>
      <c r="AU256" s="16" t="s">
        <v>82</v>
      </c>
    </row>
    <row r="257" spans="1:65" s="2" customFormat="1" ht="19.8" customHeight="1">
      <c r="A257" s="33"/>
      <c r="B257" s="34"/>
      <c r="C257" s="177" t="s">
        <v>505</v>
      </c>
      <c r="D257" s="177" t="s">
        <v>127</v>
      </c>
      <c r="E257" s="178" t="s">
        <v>506</v>
      </c>
      <c r="F257" s="179" t="s">
        <v>507</v>
      </c>
      <c r="G257" s="180" t="s">
        <v>149</v>
      </c>
      <c r="H257" s="181">
        <v>8.5</v>
      </c>
      <c r="I257" s="182"/>
      <c r="J257" s="183">
        <f>ROUND(I257*H257,2)</f>
        <v>0</v>
      </c>
      <c r="K257" s="179" t="s">
        <v>131</v>
      </c>
      <c r="L257" s="38"/>
      <c r="M257" s="184" t="s">
        <v>19</v>
      </c>
      <c r="N257" s="185" t="s">
        <v>42</v>
      </c>
      <c r="O257" s="63"/>
      <c r="P257" s="186">
        <f>O257*H257</f>
        <v>0</v>
      </c>
      <c r="Q257" s="186">
        <v>0</v>
      </c>
      <c r="R257" s="186">
        <f>Q257*H257</f>
        <v>0</v>
      </c>
      <c r="S257" s="186">
        <v>0</v>
      </c>
      <c r="T257" s="18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88" t="s">
        <v>132</v>
      </c>
      <c r="AT257" s="188" t="s">
        <v>127</v>
      </c>
      <c r="AU257" s="188" t="s">
        <v>82</v>
      </c>
      <c r="AY257" s="16" t="s">
        <v>125</v>
      </c>
      <c r="BE257" s="189">
        <f>IF(N257="základní",J257,0)</f>
        <v>0</v>
      </c>
      <c r="BF257" s="189">
        <f>IF(N257="snížená",J257,0)</f>
        <v>0</v>
      </c>
      <c r="BG257" s="189">
        <f>IF(N257="zákl. přenesená",J257,0)</f>
        <v>0</v>
      </c>
      <c r="BH257" s="189">
        <f>IF(N257="sníž. přenesená",J257,0)</f>
        <v>0</v>
      </c>
      <c r="BI257" s="189">
        <f>IF(N257="nulová",J257,0)</f>
        <v>0</v>
      </c>
      <c r="BJ257" s="16" t="s">
        <v>79</v>
      </c>
      <c r="BK257" s="189">
        <f>ROUND(I257*H257,2)</f>
        <v>0</v>
      </c>
      <c r="BL257" s="16" t="s">
        <v>132</v>
      </c>
      <c r="BM257" s="188" t="s">
        <v>508</v>
      </c>
    </row>
    <row r="258" spans="1:65" s="2" customFormat="1" ht="19.2">
      <c r="A258" s="33"/>
      <c r="B258" s="34"/>
      <c r="C258" s="35"/>
      <c r="D258" s="190" t="s">
        <v>134</v>
      </c>
      <c r="E258" s="35"/>
      <c r="F258" s="191" t="s">
        <v>509</v>
      </c>
      <c r="G258" s="35"/>
      <c r="H258" s="35"/>
      <c r="I258" s="192"/>
      <c r="J258" s="35"/>
      <c r="K258" s="35"/>
      <c r="L258" s="38"/>
      <c r="M258" s="193"/>
      <c r="N258" s="194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134</v>
      </c>
      <c r="AU258" s="16" t="s">
        <v>82</v>
      </c>
    </row>
    <row r="259" spans="1:65" s="13" customFormat="1" ht="10.199999999999999">
      <c r="B259" s="195"/>
      <c r="C259" s="196"/>
      <c r="D259" s="190" t="s">
        <v>136</v>
      </c>
      <c r="E259" s="197" t="s">
        <v>19</v>
      </c>
      <c r="F259" s="198" t="s">
        <v>510</v>
      </c>
      <c r="G259" s="196"/>
      <c r="H259" s="199">
        <v>8.5</v>
      </c>
      <c r="I259" s="200"/>
      <c r="J259" s="196"/>
      <c r="K259" s="196"/>
      <c r="L259" s="201"/>
      <c r="M259" s="202"/>
      <c r="N259" s="203"/>
      <c r="O259" s="203"/>
      <c r="P259" s="203"/>
      <c r="Q259" s="203"/>
      <c r="R259" s="203"/>
      <c r="S259" s="203"/>
      <c r="T259" s="204"/>
      <c r="AT259" s="205" t="s">
        <v>136</v>
      </c>
      <c r="AU259" s="205" t="s">
        <v>82</v>
      </c>
      <c r="AV259" s="13" t="s">
        <v>82</v>
      </c>
      <c r="AW259" s="13" t="s">
        <v>33</v>
      </c>
      <c r="AX259" s="13" t="s">
        <v>79</v>
      </c>
      <c r="AY259" s="205" t="s">
        <v>125</v>
      </c>
    </row>
    <row r="260" spans="1:65" s="2" customFormat="1" ht="19.8" customHeight="1">
      <c r="A260" s="33"/>
      <c r="B260" s="34"/>
      <c r="C260" s="177" t="s">
        <v>511</v>
      </c>
      <c r="D260" s="177" t="s">
        <v>127</v>
      </c>
      <c r="E260" s="178" t="s">
        <v>512</v>
      </c>
      <c r="F260" s="179" t="s">
        <v>513</v>
      </c>
      <c r="G260" s="180" t="s">
        <v>149</v>
      </c>
      <c r="H260" s="181">
        <v>59.5</v>
      </c>
      <c r="I260" s="182"/>
      <c r="J260" s="183">
        <f>ROUND(I260*H260,2)</f>
        <v>0</v>
      </c>
      <c r="K260" s="179" t="s">
        <v>131</v>
      </c>
      <c r="L260" s="38"/>
      <c r="M260" s="184" t="s">
        <v>19</v>
      </c>
      <c r="N260" s="185" t="s">
        <v>42</v>
      </c>
      <c r="O260" s="63"/>
      <c r="P260" s="186">
        <f>O260*H260</f>
        <v>0</v>
      </c>
      <c r="Q260" s="186">
        <v>0</v>
      </c>
      <c r="R260" s="186">
        <f>Q260*H260</f>
        <v>0</v>
      </c>
      <c r="S260" s="186">
        <v>0</v>
      </c>
      <c r="T260" s="18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88" t="s">
        <v>132</v>
      </c>
      <c r="AT260" s="188" t="s">
        <v>127</v>
      </c>
      <c r="AU260" s="188" t="s">
        <v>82</v>
      </c>
      <c r="AY260" s="16" t="s">
        <v>125</v>
      </c>
      <c r="BE260" s="189">
        <f>IF(N260="základní",J260,0)</f>
        <v>0</v>
      </c>
      <c r="BF260" s="189">
        <f>IF(N260="snížená",J260,0)</f>
        <v>0</v>
      </c>
      <c r="BG260" s="189">
        <f>IF(N260="zákl. přenesená",J260,0)</f>
        <v>0</v>
      </c>
      <c r="BH260" s="189">
        <f>IF(N260="sníž. přenesená",J260,0)</f>
        <v>0</v>
      </c>
      <c r="BI260" s="189">
        <f>IF(N260="nulová",J260,0)</f>
        <v>0</v>
      </c>
      <c r="BJ260" s="16" t="s">
        <v>79</v>
      </c>
      <c r="BK260" s="189">
        <f>ROUND(I260*H260,2)</f>
        <v>0</v>
      </c>
      <c r="BL260" s="16" t="s">
        <v>132</v>
      </c>
      <c r="BM260" s="188" t="s">
        <v>514</v>
      </c>
    </row>
    <row r="261" spans="1:65" s="2" customFormat="1" ht="19.2">
      <c r="A261" s="33"/>
      <c r="B261" s="34"/>
      <c r="C261" s="35"/>
      <c r="D261" s="190" t="s">
        <v>134</v>
      </c>
      <c r="E261" s="35"/>
      <c r="F261" s="191" t="s">
        <v>515</v>
      </c>
      <c r="G261" s="35"/>
      <c r="H261" s="35"/>
      <c r="I261" s="192"/>
      <c r="J261" s="35"/>
      <c r="K261" s="35"/>
      <c r="L261" s="38"/>
      <c r="M261" s="193"/>
      <c r="N261" s="194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134</v>
      </c>
      <c r="AU261" s="16" t="s">
        <v>82</v>
      </c>
    </row>
    <row r="262" spans="1:65" s="13" customFormat="1" ht="10.199999999999999">
      <c r="B262" s="195"/>
      <c r="C262" s="196"/>
      <c r="D262" s="190" t="s">
        <v>136</v>
      </c>
      <c r="E262" s="197" t="s">
        <v>19</v>
      </c>
      <c r="F262" s="198" t="s">
        <v>516</v>
      </c>
      <c r="G262" s="196"/>
      <c r="H262" s="199">
        <v>59.5</v>
      </c>
      <c r="I262" s="200"/>
      <c r="J262" s="196"/>
      <c r="K262" s="196"/>
      <c r="L262" s="201"/>
      <c r="M262" s="202"/>
      <c r="N262" s="203"/>
      <c r="O262" s="203"/>
      <c r="P262" s="203"/>
      <c r="Q262" s="203"/>
      <c r="R262" s="203"/>
      <c r="S262" s="203"/>
      <c r="T262" s="204"/>
      <c r="AT262" s="205" t="s">
        <v>136</v>
      </c>
      <c r="AU262" s="205" t="s">
        <v>82</v>
      </c>
      <c r="AV262" s="13" t="s">
        <v>82</v>
      </c>
      <c r="AW262" s="13" t="s">
        <v>33</v>
      </c>
      <c r="AX262" s="13" t="s">
        <v>79</v>
      </c>
      <c r="AY262" s="205" t="s">
        <v>125</v>
      </c>
    </row>
    <row r="263" spans="1:65" s="2" customFormat="1" ht="19.8" customHeight="1">
      <c r="A263" s="33"/>
      <c r="B263" s="34"/>
      <c r="C263" s="177" t="s">
        <v>517</v>
      </c>
      <c r="D263" s="177" t="s">
        <v>127</v>
      </c>
      <c r="E263" s="178" t="s">
        <v>518</v>
      </c>
      <c r="F263" s="179" t="s">
        <v>519</v>
      </c>
      <c r="G263" s="180" t="s">
        <v>149</v>
      </c>
      <c r="H263" s="181">
        <v>8.5</v>
      </c>
      <c r="I263" s="182"/>
      <c r="J263" s="183">
        <f>ROUND(I263*H263,2)</f>
        <v>0</v>
      </c>
      <c r="K263" s="179" t="s">
        <v>131</v>
      </c>
      <c r="L263" s="38"/>
      <c r="M263" s="184" t="s">
        <v>19</v>
      </c>
      <c r="N263" s="185" t="s">
        <v>42</v>
      </c>
      <c r="O263" s="63"/>
      <c r="P263" s="186">
        <f>O263*H263</f>
        <v>0</v>
      </c>
      <c r="Q263" s="186">
        <v>0</v>
      </c>
      <c r="R263" s="186">
        <f>Q263*H263</f>
        <v>0</v>
      </c>
      <c r="S263" s="186">
        <v>0</v>
      </c>
      <c r="T263" s="18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8" t="s">
        <v>132</v>
      </c>
      <c r="AT263" s="188" t="s">
        <v>127</v>
      </c>
      <c r="AU263" s="188" t="s">
        <v>82</v>
      </c>
      <c r="AY263" s="16" t="s">
        <v>125</v>
      </c>
      <c r="BE263" s="189">
        <f>IF(N263="základní",J263,0)</f>
        <v>0</v>
      </c>
      <c r="BF263" s="189">
        <f>IF(N263="snížená",J263,0)</f>
        <v>0</v>
      </c>
      <c r="BG263" s="189">
        <f>IF(N263="zákl. přenesená",J263,0)</f>
        <v>0</v>
      </c>
      <c r="BH263" s="189">
        <f>IF(N263="sníž. přenesená",J263,0)</f>
        <v>0</v>
      </c>
      <c r="BI263" s="189">
        <f>IF(N263="nulová",J263,0)</f>
        <v>0</v>
      </c>
      <c r="BJ263" s="16" t="s">
        <v>79</v>
      </c>
      <c r="BK263" s="189">
        <f>ROUND(I263*H263,2)</f>
        <v>0</v>
      </c>
      <c r="BL263" s="16" t="s">
        <v>132</v>
      </c>
      <c r="BM263" s="188" t="s">
        <v>520</v>
      </c>
    </row>
    <row r="264" spans="1:65" s="2" customFormat="1" ht="19.2">
      <c r="A264" s="33"/>
      <c r="B264" s="34"/>
      <c r="C264" s="35"/>
      <c r="D264" s="190" t="s">
        <v>134</v>
      </c>
      <c r="E264" s="35"/>
      <c r="F264" s="191" t="s">
        <v>521</v>
      </c>
      <c r="G264" s="35"/>
      <c r="H264" s="35"/>
      <c r="I264" s="192"/>
      <c r="J264" s="35"/>
      <c r="K264" s="35"/>
      <c r="L264" s="38"/>
      <c r="M264" s="193"/>
      <c r="N264" s="194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134</v>
      </c>
      <c r="AU264" s="16" t="s">
        <v>82</v>
      </c>
    </row>
    <row r="265" spans="1:65" s="12" customFormat="1" ht="22.8" customHeight="1">
      <c r="B265" s="161"/>
      <c r="C265" s="162"/>
      <c r="D265" s="163" t="s">
        <v>70</v>
      </c>
      <c r="E265" s="175" t="s">
        <v>238</v>
      </c>
      <c r="F265" s="175" t="s">
        <v>239</v>
      </c>
      <c r="G265" s="162"/>
      <c r="H265" s="162"/>
      <c r="I265" s="165"/>
      <c r="J265" s="176">
        <f>BK265</f>
        <v>0</v>
      </c>
      <c r="K265" s="162"/>
      <c r="L265" s="167"/>
      <c r="M265" s="168"/>
      <c r="N265" s="169"/>
      <c r="O265" s="169"/>
      <c r="P265" s="170">
        <f>SUM(P266:P267)</f>
        <v>0</v>
      </c>
      <c r="Q265" s="169"/>
      <c r="R265" s="170">
        <f>SUM(R266:R267)</f>
        <v>0</v>
      </c>
      <c r="S265" s="169"/>
      <c r="T265" s="171">
        <f>SUM(T266:T267)</f>
        <v>0</v>
      </c>
      <c r="AR265" s="172" t="s">
        <v>79</v>
      </c>
      <c r="AT265" s="173" t="s">
        <v>70</v>
      </c>
      <c r="AU265" s="173" t="s">
        <v>79</v>
      </c>
      <c r="AY265" s="172" t="s">
        <v>125</v>
      </c>
      <c r="BK265" s="174">
        <f>SUM(BK266:BK267)</f>
        <v>0</v>
      </c>
    </row>
    <row r="266" spans="1:65" s="2" customFormat="1" ht="14.4" customHeight="1">
      <c r="A266" s="33"/>
      <c r="B266" s="34"/>
      <c r="C266" s="177" t="s">
        <v>522</v>
      </c>
      <c r="D266" s="177" t="s">
        <v>127</v>
      </c>
      <c r="E266" s="178" t="s">
        <v>523</v>
      </c>
      <c r="F266" s="179" t="s">
        <v>524</v>
      </c>
      <c r="G266" s="180" t="s">
        <v>203</v>
      </c>
      <c r="H266" s="181">
        <v>200.06</v>
      </c>
      <c r="I266" s="182"/>
      <c r="J266" s="183">
        <f>ROUND(I266*H266,2)</f>
        <v>0</v>
      </c>
      <c r="K266" s="179" t="s">
        <v>131</v>
      </c>
      <c r="L266" s="38"/>
      <c r="M266" s="184" t="s">
        <v>19</v>
      </c>
      <c r="N266" s="185" t="s">
        <v>42</v>
      </c>
      <c r="O266" s="63"/>
      <c r="P266" s="186">
        <f>O266*H266</f>
        <v>0</v>
      </c>
      <c r="Q266" s="186">
        <v>0</v>
      </c>
      <c r="R266" s="186">
        <f>Q266*H266</f>
        <v>0</v>
      </c>
      <c r="S266" s="186">
        <v>0</v>
      </c>
      <c r="T266" s="187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8" t="s">
        <v>132</v>
      </c>
      <c r="AT266" s="188" t="s">
        <v>127</v>
      </c>
      <c r="AU266" s="188" t="s">
        <v>82</v>
      </c>
      <c r="AY266" s="16" t="s">
        <v>125</v>
      </c>
      <c r="BE266" s="189">
        <f>IF(N266="základní",J266,0)</f>
        <v>0</v>
      </c>
      <c r="BF266" s="189">
        <f>IF(N266="snížená",J266,0)</f>
        <v>0</v>
      </c>
      <c r="BG266" s="189">
        <f>IF(N266="zákl. přenesená",J266,0)</f>
        <v>0</v>
      </c>
      <c r="BH266" s="189">
        <f>IF(N266="sníž. přenesená",J266,0)</f>
        <v>0</v>
      </c>
      <c r="BI266" s="189">
        <f>IF(N266="nulová",J266,0)</f>
        <v>0</v>
      </c>
      <c r="BJ266" s="16" t="s">
        <v>79</v>
      </c>
      <c r="BK266" s="189">
        <f>ROUND(I266*H266,2)</f>
        <v>0</v>
      </c>
      <c r="BL266" s="16" t="s">
        <v>132</v>
      </c>
      <c r="BM266" s="188" t="s">
        <v>525</v>
      </c>
    </row>
    <row r="267" spans="1:65" s="2" customFormat="1" ht="10.199999999999999">
      <c r="A267" s="33"/>
      <c r="B267" s="34"/>
      <c r="C267" s="35"/>
      <c r="D267" s="190" t="s">
        <v>134</v>
      </c>
      <c r="E267" s="35"/>
      <c r="F267" s="191" t="s">
        <v>526</v>
      </c>
      <c r="G267" s="35"/>
      <c r="H267" s="35"/>
      <c r="I267" s="192"/>
      <c r="J267" s="35"/>
      <c r="K267" s="35"/>
      <c r="L267" s="38"/>
      <c r="M267" s="193"/>
      <c r="N267" s="194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134</v>
      </c>
      <c r="AU267" s="16" t="s">
        <v>82</v>
      </c>
    </row>
    <row r="268" spans="1:65" s="12" customFormat="1" ht="25.95" customHeight="1">
      <c r="B268" s="161"/>
      <c r="C268" s="162"/>
      <c r="D268" s="163" t="s">
        <v>70</v>
      </c>
      <c r="E268" s="164" t="s">
        <v>527</v>
      </c>
      <c r="F268" s="164" t="s">
        <v>528</v>
      </c>
      <c r="G268" s="162"/>
      <c r="H268" s="162"/>
      <c r="I268" s="165"/>
      <c r="J268" s="166">
        <f>BK268</f>
        <v>0</v>
      </c>
      <c r="K268" s="162"/>
      <c r="L268" s="167"/>
      <c r="M268" s="168"/>
      <c r="N268" s="169"/>
      <c r="O268" s="169"/>
      <c r="P268" s="170">
        <f>P269+P277</f>
        <v>0</v>
      </c>
      <c r="Q268" s="169"/>
      <c r="R268" s="170">
        <f>R269+R277</f>
        <v>2.9924850000000003E-2</v>
      </c>
      <c r="S268" s="169"/>
      <c r="T268" s="171">
        <f>T269+T277</f>
        <v>0</v>
      </c>
      <c r="AR268" s="172" t="s">
        <v>82</v>
      </c>
      <c r="AT268" s="173" t="s">
        <v>70</v>
      </c>
      <c r="AU268" s="173" t="s">
        <v>71</v>
      </c>
      <c r="AY268" s="172" t="s">
        <v>125</v>
      </c>
      <c r="BK268" s="174">
        <f>BK269+BK277</f>
        <v>0</v>
      </c>
    </row>
    <row r="269" spans="1:65" s="12" customFormat="1" ht="22.8" customHeight="1">
      <c r="B269" s="161"/>
      <c r="C269" s="162"/>
      <c r="D269" s="163" t="s">
        <v>70</v>
      </c>
      <c r="E269" s="175" t="s">
        <v>529</v>
      </c>
      <c r="F269" s="175" t="s">
        <v>530</v>
      </c>
      <c r="G269" s="162"/>
      <c r="H269" s="162"/>
      <c r="I269" s="165"/>
      <c r="J269" s="176">
        <f>BK269</f>
        <v>0</v>
      </c>
      <c r="K269" s="162"/>
      <c r="L269" s="167"/>
      <c r="M269" s="168"/>
      <c r="N269" s="169"/>
      <c r="O269" s="169"/>
      <c r="P269" s="170">
        <f>SUM(P270:P276)</f>
        <v>0</v>
      </c>
      <c r="Q269" s="169"/>
      <c r="R269" s="170">
        <f>SUM(R270:R276)</f>
        <v>2.9924850000000003E-2</v>
      </c>
      <c r="S269" s="169"/>
      <c r="T269" s="171">
        <f>SUM(T270:T276)</f>
        <v>0</v>
      </c>
      <c r="AR269" s="172" t="s">
        <v>82</v>
      </c>
      <c r="AT269" s="173" t="s">
        <v>70</v>
      </c>
      <c r="AU269" s="173" t="s">
        <v>79</v>
      </c>
      <c r="AY269" s="172" t="s">
        <v>125</v>
      </c>
      <c r="BK269" s="174">
        <f>SUM(BK270:BK276)</f>
        <v>0</v>
      </c>
    </row>
    <row r="270" spans="1:65" s="2" customFormat="1" ht="14.4" customHeight="1">
      <c r="A270" s="33"/>
      <c r="B270" s="34"/>
      <c r="C270" s="177" t="s">
        <v>531</v>
      </c>
      <c r="D270" s="177" t="s">
        <v>127</v>
      </c>
      <c r="E270" s="178" t="s">
        <v>532</v>
      </c>
      <c r="F270" s="179" t="s">
        <v>533</v>
      </c>
      <c r="G270" s="180" t="s">
        <v>534</v>
      </c>
      <c r="H270" s="181">
        <v>28.497</v>
      </c>
      <c r="I270" s="182"/>
      <c r="J270" s="183">
        <f>ROUND(I270*H270,2)</f>
        <v>0</v>
      </c>
      <c r="K270" s="179" t="s">
        <v>131</v>
      </c>
      <c r="L270" s="38"/>
      <c r="M270" s="184" t="s">
        <v>19</v>
      </c>
      <c r="N270" s="185" t="s">
        <v>42</v>
      </c>
      <c r="O270" s="63"/>
      <c r="P270" s="186">
        <f>O270*H270</f>
        <v>0</v>
      </c>
      <c r="Q270" s="186">
        <v>5.0000000000000002E-5</v>
      </c>
      <c r="R270" s="186">
        <f>Q270*H270</f>
        <v>1.4248500000000001E-3</v>
      </c>
      <c r="S270" s="186">
        <v>0</v>
      </c>
      <c r="T270" s="187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8" t="s">
        <v>224</v>
      </c>
      <c r="AT270" s="188" t="s">
        <v>127</v>
      </c>
      <c r="AU270" s="188" t="s">
        <v>82</v>
      </c>
      <c r="AY270" s="16" t="s">
        <v>125</v>
      </c>
      <c r="BE270" s="189">
        <f>IF(N270="základní",J270,0)</f>
        <v>0</v>
      </c>
      <c r="BF270" s="189">
        <f>IF(N270="snížená",J270,0)</f>
        <v>0</v>
      </c>
      <c r="BG270" s="189">
        <f>IF(N270="zákl. přenesená",J270,0)</f>
        <v>0</v>
      </c>
      <c r="BH270" s="189">
        <f>IF(N270="sníž. přenesená",J270,0)</f>
        <v>0</v>
      </c>
      <c r="BI270" s="189">
        <f>IF(N270="nulová",J270,0)</f>
        <v>0</v>
      </c>
      <c r="BJ270" s="16" t="s">
        <v>79</v>
      </c>
      <c r="BK270" s="189">
        <f>ROUND(I270*H270,2)</f>
        <v>0</v>
      </c>
      <c r="BL270" s="16" t="s">
        <v>224</v>
      </c>
      <c r="BM270" s="188" t="s">
        <v>535</v>
      </c>
    </row>
    <row r="271" spans="1:65" s="2" customFormat="1" ht="10.199999999999999">
      <c r="A271" s="33"/>
      <c r="B271" s="34"/>
      <c r="C271" s="35"/>
      <c r="D271" s="190" t="s">
        <v>134</v>
      </c>
      <c r="E271" s="35"/>
      <c r="F271" s="191" t="s">
        <v>536</v>
      </c>
      <c r="G271" s="35"/>
      <c r="H271" s="35"/>
      <c r="I271" s="192"/>
      <c r="J271" s="35"/>
      <c r="K271" s="35"/>
      <c r="L271" s="38"/>
      <c r="M271" s="193"/>
      <c r="N271" s="194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134</v>
      </c>
      <c r="AU271" s="16" t="s">
        <v>82</v>
      </c>
    </row>
    <row r="272" spans="1:65" s="13" customFormat="1" ht="10.199999999999999">
      <c r="B272" s="195"/>
      <c r="C272" s="196"/>
      <c r="D272" s="190" t="s">
        <v>136</v>
      </c>
      <c r="E272" s="197" t="s">
        <v>19</v>
      </c>
      <c r="F272" s="198" t="s">
        <v>537</v>
      </c>
      <c r="G272" s="196"/>
      <c r="H272" s="199">
        <v>28.497</v>
      </c>
      <c r="I272" s="200"/>
      <c r="J272" s="196"/>
      <c r="K272" s="196"/>
      <c r="L272" s="201"/>
      <c r="M272" s="202"/>
      <c r="N272" s="203"/>
      <c r="O272" s="203"/>
      <c r="P272" s="203"/>
      <c r="Q272" s="203"/>
      <c r="R272" s="203"/>
      <c r="S272" s="203"/>
      <c r="T272" s="204"/>
      <c r="AT272" s="205" t="s">
        <v>136</v>
      </c>
      <c r="AU272" s="205" t="s">
        <v>82</v>
      </c>
      <c r="AV272" s="13" t="s">
        <v>82</v>
      </c>
      <c r="AW272" s="13" t="s">
        <v>33</v>
      </c>
      <c r="AX272" s="13" t="s">
        <v>71</v>
      </c>
      <c r="AY272" s="205" t="s">
        <v>125</v>
      </c>
    </row>
    <row r="273" spans="1:65" s="2" customFormat="1" ht="14.4" customHeight="1">
      <c r="A273" s="33"/>
      <c r="B273" s="34"/>
      <c r="C273" s="211" t="s">
        <v>538</v>
      </c>
      <c r="D273" s="211" t="s">
        <v>455</v>
      </c>
      <c r="E273" s="212" t="s">
        <v>539</v>
      </c>
      <c r="F273" s="213" t="s">
        <v>540</v>
      </c>
      <c r="G273" s="214" t="s">
        <v>130</v>
      </c>
      <c r="H273" s="215">
        <v>1</v>
      </c>
      <c r="I273" s="216"/>
      <c r="J273" s="217">
        <f>ROUND(I273*H273,2)</f>
        <v>0</v>
      </c>
      <c r="K273" s="213" t="s">
        <v>19</v>
      </c>
      <c r="L273" s="218"/>
      <c r="M273" s="219" t="s">
        <v>19</v>
      </c>
      <c r="N273" s="220" t="s">
        <v>42</v>
      </c>
      <c r="O273" s="63"/>
      <c r="P273" s="186">
        <f>O273*H273</f>
        <v>0</v>
      </c>
      <c r="Q273" s="186">
        <v>2.8500000000000001E-2</v>
      </c>
      <c r="R273" s="186">
        <f>Q273*H273</f>
        <v>2.8500000000000001E-2</v>
      </c>
      <c r="S273" s="186">
        <v>0</v>
      </c>
      <c r="T273" s="187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88" t="s">
        <v>435</v>
      </c>
      <c r="AT273" s="188" t="s">
        <v>455</v>
      </c>
      <c r="AU273" s="188" t="s">
        <v>82</v>
      </c>
      <c r="AY273" s="16" t="s">
        <v>125</v>
      </c>
      <c r="BE273" s="189">
        <f>IF(N273="základní",J273,0)</f>
        <v>0</v>
      </c>
      <c r="BF273" s="189">
        <f>IF(N273="snížená",J273,0)</f>
        <v>0</v>
      </c>
      <c r="BG273" s="189">
        <f>IF(N273="zákl. přenesená",J273,0)</f>
        <v>0</v>
      </c>
      <c r="BH273" s="189">
        <f>IF(N273="sníž. přenesená",J273,0)</f>
        <v>0</v>
      </c>
      <c r="BI273" s="189">
        <f>IF(N273="nulová",J273,0)</f>
        <v>0</v>
      </c>
      <c r="BJ273" s="16" t="s">
        <v>79</v>
      </c>
      <c r="BK273" s="189">
        <f>ROUND(I273*H273,2)</f>
        <v>0</v>
      </c>
      <c r="BL273" s="16" t="s">
        <v>224</v>
      </c>
      <c r="BM273" s="188" t="s">
        <v>541</v>
      </c>
    </row>
    <row r="274" spans="1:65" s="2" customFormat="1" ht="10.199999999999999">
      <c r="A274" s="33"/>
      <c r="B274" s="34"/>
      <c r="C274" s="35"/>
      <c r="D274" s="190" t="s">
        <v>134</v>
      </c>
      <c r="E274" s="35"/>
      <c r="F274" s="191" t="s">
        <v>540</v>
      </c>
      <c r="G274" s="35"/>
      <c r="H274" s="35"/>
      <c r="I274" s="192"/>
      <c r="J274" s="35"/>
      <c r="K274" s="35"/>
      <c r="L274" s="38"/>
      <c r="M274" s="193"/>
      <c r="N274" s="194"/>
      <c r="O274" s="63"/>
      <c r="P274" s="63"/>
      <c r="Q274" s="63"/>
      <c r="R274" s="63"/>
      <c r="S274" s="63"/>
      <c r="T274" s="64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134</v>
      </c>
      <c r="AU274" s="16" t="s">
        <v>82</v>
      </c>
    </row>
    <row r="275" spans="1:65" s="2" customFormat="1" ht="14.4" customHeight="1">
      <c r="A275" s="33"/>
      <c r="B275" s="34"/>
      <c r="C275" s="177" t="s">
        <v>542</v>
      </c>
      <c r="D275" s="177" t="s">
        <v>127</v>
      </c>
      <c r="E275" s="178" t="s">
        <v>543</v>
      </c>
      <c r="F275" s="179" t="s">
        <v>544</v>
      </c>
      <c r="G275" s="180" t="s">
        <v>203</v>
      </c>
      <c r="H275" s="181">
        <v>0.03</v>
      </c>
      <c r="I275" s="182"/>
      <c r="J275" s="183">
        <f>ROUND(I275*H275,2)</f>
        <v>0</v>
      </c>
      <c r="K275" s="179" t="s">
        <v>131</v>
      </c>
      <c r="L275" s="38"/>
      <c r="M275" s="184" t="s">
        <v>19</v>
      </c>
      <c r="N275" s="185" t="s">
        <v>42</v>
      </c>
      <c r="O275" s="63"/>
      <c r="P275" s="186">
        <f>O275*H275</f>
        <v>0</v>
      </c>
      <c r="Q275" s="186">
        <v>0</v>
      </c>
      <c r="R275" s="186">
        <f>Q275*H275</f>
        <v>0</v>
      </c>
      <c r="S275" s="186">
        <v>0</v>
      </c>
      <c r="T275" s="187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8" t="s">
        <v>224</v>
      </c>
      <c r="AT275" s="188" t="s">
        <v>127</v>
      </c>
      <c r="AU275" s="188" t="s">
        <v>82</v>
      </c>
      <c r="AY275" s="16" t="s">
        <v>125</v>
      </c>
      <c r="BE275" s="189">
        <f>IF(N275="základní",J275,0)</f>
        <v>0</v>
      </c>
      <c r="BF275" s="189">
        <f>IF(N275="snížená",J275,0)</f>
        <v>0</v>
      </c>
      <c r="BG275" s="189">
        <f>IF(N275="zákl. přenesená",J275,0)</f>
        <v>0</v>
      </c>
      <c r="BH275" s="189">
        <f>IF(N275="sníž. přenesená",J275,0)</f>
        <v>0</v>
      </c>
      <c r="BI275" s="189">
        <f>IF(N275="nulová",J275,0)</f>
        <v>0</v>
      </c>
      <c r="BJ275" s="16" t="s">
        <v>79</v>
      </c>
      <c r="BK275" s="189">
        <f>ROUND(I275*H275,2)</f>
        <v>0</v>
      </c>
      <c r="BL275" s="16" t="s">
        <v>224</v>
      </c>
      <c r="BM275" s="188" t="s">
        <v>545</v>
      </c>
    </row>
    <row r="276" spans="1:65" s="2" customFormat="1" ht="19.2">
      <c r="A276" s="33"/>
      <c r="B276" s="34"/>
      <c r="C276" s="35"/>
      <c r="D276" s="190" t="s">
        <v>134</v>
      </c>
      <c r="E276" s="35"/>
      <c r="F276" s="191" t="s">
        <v>546</v>
      </c>
      <c r="G276" s="35"/>
      <c r="H276" s="35"/>
      <c r="I276" s="192"/>
      <c r="J276" s="35"/>
      <c r="K276" s="35"/>
      <c r="L276" s="38"/>
      <c r="M276" s="193"/>
      <c r="N276" s="194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134</v>
      </c>
      <c r="AU276" s="16" t="s">
        <v>82</v>
      </c>
    </row>
    <row r="277" spans="1:65" s="12" customFormat="1" ht="22.8" customHeight="1">
      <c r="B277" s="161"/>
      <c r="C277" s="162"/>
      <c r="D277" s="163" t="s">
        <v>70</v>
      </c>
      <c r="E277" s="175" t="s">
        <v>547</v>
      </c>
      <c r="F277" s="175" t="s">
        <v>548</v>
      </c>
      <c r="G277" s="162"/>
      <c r="H277" s="162"/>
      <c r="I277" s="165"/>
      <c r="J277" s="176">
        <f>BK277</f>
        <v>0</v>
      </c>
      <c r="K277" s="162"/>
      <c r="L277" s="167"/>
      <c r="M277" s="168"/>
      <c r="N277" s="169"/>
      <c r="O277" s="169"/>
      <c r="P277" s="170">
        <f>SUM(P278:P284)</f>
        <v>0</v>
      </c>
      <c r="Q277" s="169"/>
      <c r="R277" s="170">
        <f>SUM(R278:R284)</f>
        <v>0</v>
      </c>
      <c r="S277" s="169"/>
      <c r="T277" s="171">
        <f>SUM(T278:T284)</f>
        <v>0</v>
      </c>
      <c r="AR277" s="172" t="s">
        <v>82</v>
      </c>
      <c r="AT277" s="173" t="s">
        <v>70</v>
      </c>
      <c r="AU277" s="173" t="s">
        <v>79</v>
      </c>
      <c r="AY277" s="172" t="s">
        <v>125</v>
      </c>
      <c r="BK277" s="174">
        <f>SUM(BK278:BK284)</f>
        <v>0</v>
      </c>
    </row>
    <row r="278" spans="1:65" s="2" customFormat="1" ht="14.4" customHeight="1">
      <c r="A278" s="33"/>
      <c r="B278" s="34"/>
      <c r="C278" s="177" t="s">
        <v>549</v>
      </c>
      <c r="D278" s="177" t="s">
        <v>127</v>
      </c>
      <c r="E278" s="178" t="s">
        <v>550</v>
      </c>
      <c r="F278" s="179" t="s">
        <v>551</v>
      </c>
      <c r="G278" s="180" t="s">
        <v>149</v>
      </c>
      <c r="H278" s="181">
        <v>114.54900000000001</v>
      </c>
      <c r="I278" s="182"/>
      <c r="J278" s="183">
        <f>ROUND(I278*H278,2)</f>
        <v>0</v>
      </c>
      <c r="K278" s="179" t="s">
        <v>19</v>
      </c>
      <c r="L278" s="38"/>
      <c r="M278" s="184" t="s">
        <v>19</v>
      </c>
      <c r="N278" s="185" t="s">
        <v>42</v>
      </c>
      <c r="O278" s="63"/>
      <c r="P278" s="186">
        <f>O278*H278</f>
        <v>0</v>
      </c>
      <c r="Q278" s="186">
        <v>0</v>
      </c>
      <c r="R278" s="186">
        <f>Q278*H278</f>
        <v>0</v>
      </c>
      <c r="S278" s="186">
        <v>0</v>
      </c>
      <c r="T278" s="18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8" t="s">
        <v>224</v>
      </c>
      <c r="AT278" s="188" t="s">
        <v>127</v>
      </c>
      <c r="AU278" s="188" t="s">
        <v>82</v>
      </c>
      <c r="AY278" s="16" t="s">
        <v>125</v>
      </c>
      <c r="BE278" s="189">
        <f>IF(N278="základní",J278,0)</f>
        <v>0</v>
      </c>
      <c r="BF278" s="189">
        <f>IF(N278="snížená",J278,0)</f>
        <v>0</v>
      </c>
      <c r="BG278" s="189">
        <f>IF(N278="zákl. přenesená",J278,0)</f>
        <v>0</v>
      </c>
      <c r="BH278" s="189">
        <f>IF(N278="sníž. přenesená",J278,0)</f>
        <v>0</v>
      </c>
      <c r="BI278" s="189">
        <f>IF(N278="nulová",J278,0)</f>
        <v>0</v>
      </c>
      <c r="BJ278" s="16" t="s">
        <v>79</v>
      </c>
      <c r="BK278" s="189">
        <f>ROUND(I278*H278,2)</f>
        <v>0</v>
      </c>
      <c r="BL278" s="16" t="s">
        <v>224</v>
      </c>
      <c r="BM278" s="188" t="s">
        <v>552</v>
      </c>
    </row>
    <row r="279" spans="1:65" s="2" customFormat="1" ht="19.2">
      <c r="A279" s="33"/>
      <c r="B279" s="34"/>
      <c r="C279" s="35"/>
      <c r="D279" s="190" t="s">
        <v>134</v>
      </c>
      <c r="E279" s="35"/>
      <c r="F279" s="191" t="s">
        <v>553</v>
      </c>
      <c r="G279" s="35"/>
      <c r="H279" s="35"/>
      <c r="I279" s="192"/>
      <c r="J279" s="35"/>
      <c r="K279" s="35"/>
      <c r="L279" s="38"/>
      <c r="M279" s="193"/>
      <c r="N279" s="194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134</v>
      </c>
      <c r="AU279" s="16" t="s">
        <v>82</v>
      </c>
    </row>
    <row r="280" spans="1:65" s="13" customFormat="1" ht="10.199999999999999">
      <c r="B280" s="195"/>
      <c r="C280" s="196"/>
      <c r="D280" s="190" t="s">
        <v>136</v>
      </c>
      <c r="E280" s="197" t="s">
        <v>19</v>
      </c>
      <c r="F280" s="198" t="s">
        <v>554</v>
      </c>
      <c r="G280" s="196"/>
      <c r="H280" s="199">
        <v>51.671999999999997</v>
      </c>
      <c r="I280" s="200"/>
      <c r="J280" s="196"/>
      <c r="K280" s="196"/>
      <c r="L280" s="201"/>
      <c r="M280" s="202"/>
      <c r="N280" s="203"/>
      <c r="O280" s="203"/>
      <c r="P280" s="203"/>
      <c r="Q280" s="203"/>
      <c r="R280" s="203"/>
      <c r="S280" s="203"/>
      <c r="T280" s="204"/>
      <c r="AT280" s="205" t="s">
        <v>136</v>
      </c>
      <c r="AU280" s="205" t="s">
        <v>82</v>
      </c>
      <c r="AV280" s="13" t="s">
        <v>82</v>
      </c>
      <c r="AW280" s="13" t="s">
        <v>33</v>
      </c>
      <c r="AX280" s="13" t="s">
        <v>71</v>
      </c>
      <c r="AY280" s="205" t="s">
        <v>125</v>
      </c>
    </row>
    <row r="281" spans="1:65" s="13" customFormat="1" ht="10.199999999999999">
      <c r="B281" s="195"/>
      <c r="C281" s="196"/>
      <c r="D281" s="190" t="s">
        <v>136</v>
      </c>
      <c r="E281" s="197" t="s">
        <v>19</v>
      </c>
      <c r="F281" s="198" t="s">
        <v>555</v>
      </c>
      <c r="G281" s="196"/>
      <c r="H281" s="199">
        <v>13.484999999999999</v>
      </c>
      <c r="I281" s="200"/>
      <c r="J281" s="196"/>
      <c r="K281" s="196"/>
      <c r="L281" s="201"/>
      <c r="M281" s="202"/>
      <c r="N281" s="203"/>
      <c r="O281" s="203"/>
      <c r="P281" s="203"/>
      <c r="Q281" s="203"/>
      <c r="R281" s="203"/>
      <c r="S281" s="203"/>
      <c r="T281" s="204"/>
      <c r="AT281" s="205" t="s">
        <v>136</v>
      </c>
      <c r="AU281" s="205" t="s">
        <v>82</v>
      </c>
      <c r="AV281" s="13" t="s">
        <v>82</v>
      </c>
      <c r="AW281" s="13" t="s">
        <v>33</v>
      </c>
      <c r="AX281" s="13" t="s">
        <v>71</v>
      </c>
      <c r="AY281" s="205" t="s">
        <v>125</v>
      </c>
    </row>
    <row r="282" spans="1:65" s="13" customFormat="1" ht="10.199999999999999">
      <c r="B282" s="195"/>
      <c r="C282" s="196"/>
      <c r="D282" s="190" t="s">
        <v>136</v>
      </c>
      <c r="E282" s="197" t="s">
        <v>19</v>
      </c>
      <c r="F282" s="198" t="s">
        <v>556</v>
      </c>
      <c r="G282" s="196"/>
      <c r="H282" s="199">
        <v>10.512</v>
      </c>
      <c r="I282" s="200"/>
      <c r="J282" s="196"/>
      <c r="K282" s="196"/>
      <c r="L282" s="201"/>
      <c r="M282" s="202"/>
      <c r="N282" s="203"/>
      <c r="O282" s="203"/>
      <c r="P282" s="203"/>
      <c r="Q282" s="203"/>
      <c r="R282" s="203"/>
      <c r="S282" s="203"/>
      <c r="T282" s="204"/>
      <c r="AT282" s="205" t="s">
        <v>136</v>
      </c>
      <c r="AU282" s="205" t="s">
        <v>82</v>
      </c>
      <c r="AV282" s="13" t="s">
        <v>82</v>
      </c>
      <c r="AW282" s="13" t="s">
        <v>33</v>
      </c>
      <c r="AX282" s="13" t="s">
        <v>71</v>
      </c>
      <c r="AY282" s="205" t="s">
        <v>125</v>
      </c>
    </row>
    <row r="283" spans="1:65" s="13" customFormat="1" ht="10.199999999999999">
      <c r="B283" s="195"/>
      <c r="C283" s="196"/>
      <c r="D283" s="190" t="s">
        <v>136</v>
      </c>
      <c r="E283" s="197" t="s">
        <v>19</v>
      </c>
      <c r="F283" s="198" t="s">
        <v>356</v>
      </c>
      <c r="G283" s="196"/>
      <c r="H283" s="199">
        <v>16.079999999999998</v>
      </c>
      <c r="I283" s="200"/>
      <c r="J283" s="196"/>
      <c r="K283" s="196"/>
      <c r="L283" s="201"/>
      <c r="M283" s="202"/>
      <c r="N283" s="203"/>
      <c r="O283" s="203"/>
      <c r="P283" s="203"/>
      <c r="Q283" s="203"/>
      <c r="R283" s="203"/>
      <c r="S283" s="203"/>
      <c r="T283" s="204"/>
      <c r="AT283" s="205" t="s">
        <v>136</v>
      </c>
      <c r="AU283" s="205" t="s">
        <v>82</v>
      </c>
      <c r="AV283" s="13" t="s">
        <v>82</v>
      </c>
      <c r="AW283" s="13" t="s">
        <v>33</v>
      </c>
      <c r="AX283" s="13" t="s">
        <v>71</v>
      </c>
      <c r="AY283" s="205" t="s">
        <v>125</v>
      </c>
    </row>
    <row r="284" spans="1:65" s="13" customFormat="1" ht="10.199999999999999">
      <c r="B284" s="195"/>
      <c r="C284" s="196"/>
      <c r="D284" s="190" t="s">
        <v>136</v>
      </c>
      <c r="E284" s="197" t="s">
        <v>19</v>
      </c>
      <c r="F284" s="198" t="s">
        <v>557</v>
      </c>
      <c r="G284" s="196"/>
      <c r="H284" s="199">
        <v>22.8</v>
      </c>
      <c r="I284" s="200"/>
      <c r="J284" s="196"/>
      <c r="K284" s="196"/>
      <c r="L284" s="201"/>
      <c r="M284" s="221"/>
      <c r="N284" s="222"/>
      <c r="O284" s="222"/>
      <c r="P284" s="222"/>
      <c r="Q284" s="222"/>
      <c r="R284" s="222"/>
      <c r="S284" s="222"/>
      <c r="T284" s="223"/>
      <c r="AT284" s="205" t="s">
        <v>136</v>
      </c>
      <c r="AU284" s="205" t="s">
        <v>82</v>
      </c>
      <c r="AV284" s="13" t="s">
        <v>82</v>
      </c>
      <c r="AW284" s="13" t="s">
        <v>33</v>
      </c>
      <c r="AX284" s="13" t="s">
        <v>71</v>
      </c>
      <c r="AY284" s="205" t="s">
        <v>125</v>
      </c>
    </row>
    <row r="285" spans="1:65" s="2" customFormat="1" ht="6.9" customHeight="1">
      <c r="A285" s="33"/>
      <c r="B285" s="46"/>
      <c r="C285" s="47"/>
      <c r="D285" s="47"/>
      <c r="E285" s="47"/>
      <c r="F285" s="47"/>
      <c r="G285" s="47"/>
      <c r="H285" s="47"/>
      <c r="I285" s="47"/>
      <c r="J285" s="47"/>
      <c r="K285" s="47"/>
      <c r="L285" s="38"/>
      <c r="M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</row>
  </sheetData>
  <sheetProtection algorithmName="SHA-512" hashValue="pnLXMxGDzwd65Hz6WEhsweZCqZ4EUYofURzmBgWJN47/SspXl4Kidc5FYaNqPe0If/sTjt7YRNmuI6jX/1toXA==" saltValue="bOQcLYv9db1x9IpkrcYQr+/M+b2R8y12FWpMGQ7GaSXAHfUMZBcKaX+2drTjd24bb0pLJJOTbDHpbCcIQgusQw==" spinCount="100000" sheet="1" objects="1" scenarios="1" formatColumns="0" formatRows="0" autoFilter="0"/>
  <autoFilter ref="C89:K284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0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89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9" t="str">
        <f>'Rekapitulace stavby'!K6</f>
        <v>Společná zařízení Malé Výkleky - Retenční nádrž VHO 1 a průleh PEO 4</v>
      </c>
      <c r="F7" s="350"/>
      <c r="G7" s="350"/>
      <c r="H7" s="350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51" t="s">
        <v>558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90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4. 2. 2021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3" t="str">
        <f>'Rekapitulace stavby'!E14</f>
        <v>Vyplň údaj</v>
      </c>
      <c r="F18" s="354"/>
      <c r="G18" s="354"/>
      <c r="H18" s="354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4"/>
      <c r="B27" s="115"/>
      <c r="C27" s="114"/>
      <c r="D27" s="114"/>
      <c r="E27" s="355" t="s">
        <v>19</v>
      </c>
      <c r="F27" s="355"/>
      <c r="G27" s="355"/>
      <c r="H27" s="355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ROUND(J84,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ROUND((SUM(BE84:BE189)),  2)</f>
        <v>0</v>
      </c>
      <c r="G33" s="33"/>
      <c r="H33" s="33"/>
      <c r="I33" s="123">
        <v>0.21</v>
      </c>
      <c r="J33" s="122">
        <f>ROUND(((SUM(BE84:BE189))*I33),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ROUND((SUM(BF84:BF189)),  2)</f>
        <v>0</v>
      </c>
      <c r="G34" s="33"/>
      <c r="H34" s="33"/>
      <c r="I34" s="123">
        <v>0.15</v>
      </c>
      <c r="J34" s="122">
        <f>ROUND(((SUM(BF84:BF189))*I34),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ROUND((SUM(BG84:BG189)),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ROUND((SUM(BH84:BH189)),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ROUND((SUM(BI84:BI189)),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102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6" t="str">
        <f>E7</f>
        <v>Společná zařízení Malé Výkleky - Retenční nádrž VHO 1 a průleh PEO 4</v>
      </c>
      <c r="F48" s="357"/>
      <c r="G48" s="357"/>
      <c r="H48" s="357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05" t="str">
        <f>E9</f>
        <v>SO 03 - Vegetační úpravy</v>
      </c>
      <c r="F50" s="358"/>
      <c r="G50" s="358"/>
      <c r="H50" s="358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4. 2. 2021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GAP Pardubice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103</v>
      </c>
      <c r="D57" s="136"/>
      <c r="E57" s="136"/>
      <c r="F57" s="136"/>
      <c r="G57" s="136"/>
      <c r="H57" s="136"/>
      <c r="I57" s="136"/>
      <c r="J57" s="137" t="s">
        <v>104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J84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105</v>
      </c>
    </row>
    <row r="60" spans="1:47" s="9" customFormat="1" ht="24.9" customHeight="1">
      <c r="B60" s="139"/>
      <c r="C60" s="140"/>
      <c r="D60" s="141" t="s">
        <v>106</v>
      </c>
      <c r="E60" s="142"/>
      <c r="F60" s="142"/>
      <c r="G60" s="142"/>
      <c r="H60" s="142"/>
      <c r="I60" s="142"/>
      <c r="J60" s="143">
        <f>J85</f>
        <v>0</v>
      </c>
      <c r="K60" s="140"/>
      <c r="L60" s="144"/>
    </row>
    <row r="61" spans="1:47" s="10" customFormat="1" ht="19.95" customHeight="1">
      <c r="B61" s="145"/>
      <c r="C61" s="96"/>
      <c r="D61" s="146" t="s">
        <v>107</v>
      </c>
      <c r="E61" s="147"/>
      <c r="F61" s="147"/>
      <c r="G61" s="147"/>
      <c r="H61" s="147"/>
      <c r="I61" s="147"/>
      <c r="J61" s="148">
        <f>J86</f>
        <v>0</v>
      </c>
      <c r="K61" s="96"/>
      <c r="L61" s="149"/>
    </row>
    <row r="62" spans="1:47" s="10" customFormat="1" ht="19.95" customHeight="1">
      <c r="B62" s="145"/>
      <c r="C62" s="96"/>
      <c r="D62" s="146" t="s">
        <v>247</v>
      </c>
      <c r="E62" s="147"/>
      <c r="F62" s="147"/>
      <c r="G62" s="147"/>
      <c r="H62" s="147"/>
      <c r="I62" s="147"/>
      <c r="J62" s="148">
        <f>J177</f>
        <v>0</v>
      </c>
      <c r="K62" s="96"/>
      <c r="L62" s="149"/>
    </row>
    <row r="63" spans="1:47" s="10" customFormat="1" ht="19.95" customHeight="1">
      <c r="B63" s="145"/>
      <c r="C63" s="96"/>
      <c r="D63" s="146" t="s">
        <v>249</v>
      </c>
      <c r="E63" s="147"/>
      <c r="F63" s="147"/>
      <c r="G63" s="147"/>
      <c r="H63" s="147"/>
      <c r="I63" s="147"/>
      <c r="J63" s="148">
        <f>J183</f>
        <v>0</v>
      </c>
      <c r="K63" s="96"/>
      <c r="L63" s="149"/>
    </row>
    <row r="64" spans="1:47" s="10" customFormat="1" ht="19.95" customHeight="1">
      <c r="B64" s="145"/>
      <c r="C64" s="96"/>
      <c r="D64" s="146" t="s">
        <v>109</v>
      </c>
      <c r="E64" s="147"/>
      <c r="F64" s="147"/>
      <c r="G64" s="147"/>
      <c r="H64" s="147"/>
      <c r="I64" s="147"/>
      <c r="J64" s="148">
        <f>J187</f>
        <v>0</v>
      </c>
      <c r="K64" s="96"/>
      <c r="L64" s="149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1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" customHeight="1">
      <c r="A66" s="33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" customHeight="1">
      <c r="A70" s="33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" customHeight="1">
      <c r="A71" s="33"/>
      <c r="B71" s="34"/>
      <c r="C71" s="22" t="s">
        <v>110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56" t="str">
        <f>E7</f>
        <v>Společná zařízení Malé Výkleky - Retenční nádrž VHO 1 a průleh PEO 4</v>
      </c>
      <c r="F74" s="357"/>
      <c r="G74" s="357"/>
      <c r="H74" s="357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100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5.6" customHeight="1">
      <c r="A76" s="33"/>
      <c r="B76" s="34"/>
      <c r="C76" s="35"/>
      <c r="D76" s="35"/>
      <c r="E76" s="305" t="str">
        <f>E9</f>
        <v>SO 03 - Vegetační úpravy</v>
      </c>
      <c r="F76" s="358"/>
      <c r="G76" s="358"/>
      <c r="H76" s="358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21</v>
      </c>
      <c r="D78" s="35"/>
      <c r="E78" s="35"/>
      <c r="F78" s="26" t="str">
        <f>F12</f>
        <v xml:space="preserve"> </v>
      </c>
      <c r="G78" s="35"/>
      <c r="H78" s="35"/>
      <c r="I78" s="28" t="s">
        <v>23</v>
      </c>
      <c r="J78" s="58" t="str">
        <f>IF(J12="","",J12)</f>
        <v>4. 2. 2021</v>
      </c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28" t="s">
        <v>25</v>
      </c>
      <c r="D80" s="35"/>
      <c r="E80" s="35"/>
      <c r="F80" s="26" t="str">
        <f>E15</f>
        <v>ČR-SPÚ, Pobočka Pardubice</v>
      </c>
      <c r="G80" s="35"/>
      <c r="H80" s="35"/>
      <c r="I80" s="28" t="s">
        <v>31</v>
      </c>
      <c r="J80" s="31" t="str">
        <f>E21</f>
        <v>GAP Pardubice s.r.o.</v>
      </c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6" customHeight="1">
      <c r="A81" s="33"/>
      <c r="B81" s="34"/>
      <c r="C81" s="28" t="s">
        <v>29</v>
      </c>
      <c r="D81" s="35"/>
      <c r="E81" s="35"/>
      <c r="F81" s="26" t="str">
        <f>IF(E18="","",E18)</f>
        <v>Vyplň údaj</v>
      </c>
      <c r="G81" s="35"/>
      <c r="H81" s="35"/>
      <c r="I81" s="28" t="s">
        <v>34</v>
      </c>
      <c r="J81" s="31" t="str">
        <f>E24</f>
        <v xml:space="preserve"> 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50"/>
      <c r="B83" s="151"/>
      <c r="C83" s="152" t="s">
        <v>111</v>
      </c>
      <c r="D83" s="153" t="s">
        <v>56</v>
      </c>
      <c r="E83" s="153" t="s">
        <v>52</v>
      </c>
      <c r="F83" s="153" t="s">
        <v>53</v>
      </c>
      <c r="G83" s="153" t="s">
        <v>112</v>
      </c>
      <c r="H83" s="153" t="s">
        <v>113</v>
      </c>
      <c r="I83" s="153" t="s">
        <v>114</v>
      </c>
      <c r="J83" s="153" t="s">
        <v>104</v>
      </c>
      <c r="K83" s="154" t="s">
        <v>115</v>
      </c>
      <c r="L83" s="155"/>
      <c r="M83" s="67" t="s">
        <v>19</v>
      </c>
      <c r="N83" s="68" t="s">
        <v>41</v>
      </c>
      <c r="O83" s="68" t="s">
        <v>116</v>
      </c>
      <c r="P83" s="68" t="s">
        <v>117</v>
      </c>
      <c r="Q83" s="68" t="s">
        <v>118</v>
      </c>
      <c r="R83" s="68" t="s">
        <v>119</v>
      </c>
      <c r="S83" s="68" t="s">
        <v>120</v>
      </c>
      <c r="T83" s="69" t="s">
        <v>121</v>
      </c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</row>
    <row r="84" spans="1:65" s="2" customFormat="1" ht="22.8" customHeight="1">
      <c r="A84" s="33"/>
      <c r="B84" s="34"/>
      <c r="C84" s="74" t="s">
        <v>122</v>
      </c>
      <c r="D84" s="35"/>
      <c r="E84" s="35"/>
      <c r="F84" s="35"/>
      <c r="G84" s="35"/>
      <c r="H84" s="35"/>
      <c r="I84" s="35"/>
      <c r="J84" s="156">
        <f>BK84</f>
        <v>0</v>
      </c>
      <c r="K84" s="35"/>
      <c r="L84" s="38"/>
      <c r="M84" s="70"/>
      <c r="N84" s="157"/>
      <c r="O84" s="71"/>
      <c r="P84" s="158">
        <f>P85</f>
        <v>0</v>
      </c>
      <c r="Q84" s="71"/>
      <c r="R84" s="158">
        <f>R85</f>
        <v>2.630897</v>
      </c>
      <c r="S84" s="71"/>
      <c r="T84" s="159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70</v>
      </c>
      <c r="AU84" s="16" t="s">
        <v>105</v>
      </c>
      <c r="BK84" s="160">
        <f>BK85</f>
        <v>0</v>
      </c>
    </row>
    <row r="85" spans="1:65" s="12" customFormat="1" ht="25.95" customHeight="1">
      <c r="B85" s="161"/>
      <c r="C85" s="162"/>
      <c r="D85" s="163" t="s">
        <v>70</v>
      </c>
      <c r="E85" s="164" t="s">
        <v>123</v>
      </c>
      <c r="F85" s="164" t="s">
        <v>124</v>
      </c>
      <c r="G85" s="162"/>
      <c r="H85" s="162"/>
      <c r="I85" s="165"/>
      <c r="J85" s="166">
        <f>BK85</f>
        <v>0</v>
      </c>
      <c r="K85" s="162"/>
      <c r="L85" s="167"/>
      <c r="M85" s="168"/>
      <c r="N85" s="169"/>
      <c r="O85" s="169"/>
      <c r="P85" s="170">
        <f>P86+P177+P183+P187</f>
        <v>0</v>
      </c>
      <c r="Q85" s="169"/>
      <c r="R85" s="170">
        <f>R86+R177+R183+R187</f>
        <v>2.630897</v>
      </c>
      <c r="S85" s="169"/>
      <c r="T85" s="171">
        <f>T86+T177+T183+T187</f>
        <v>0</v>
      </c>
      <c r="AR85" s="172" t="s">
        <v>79</v>
      </c>
      <c r="AT85" s="173" t="s">
        <v>70</v>
      </c>
      <c r="AU85" s="173" t="s">
        <v>71</v>
      </c>
      <c r="AY85" s="172" t="s">
        <v>125</v>
      </c>
      <c r="BK85" s="174">
        <f>BK86+BK177+BK183+BK187</f>
        <v>0</v>
      </c>
    </row>
    <row r="86" spans="1:65" s="12" customFormat="1" ht="22.8" customHeight="1">
      <c r="B86" s="161"/>
      <c r="C86" s="162"/>
      <c r="D86" s="163" t="s">
        <v>70</v>
      </c>
      <c r="E86" s="175" t="s">
        <v>79</v>
      </c>
      <c r="F86" s="175" t="s">
        <v>126</v>
      </c>
      <c r="G86" s="162"/>
      <c r="H86" s="162"/>
      <c r="I86" s="165"/>
      <c r="J86" s="176">
        <f>BK86</f>
        <v>0</v>
      </c>
      <c r="K86" s="162"/>
      <c r="L86" s="167"/>
      <c r="M86" s="168"/>
      <c r="N86" s="169"/>
      <c r="O86" s="169"/>
      <c r="P86" s="170">
        <f>SUM(P87:P176)</f>
        <v>0</v>
      </c>
      <c r="Q86" s="169"/>
      <c r="R86" s="170">
        <f>SUM(R87:R176)</f>
        <v>2.441897</v>
      </c>
      <c r="S86" s="169"/>
      <c r="T86" s="171">
        <f>SUM(T87:T176)</f>
        <v>0</v>
      </c>
      <c r="AR86" s="172" t="s">
        <v>79</v>
      </c>
      <c r="AT86" s="173" t="s">
        <v>70</v>
      </c>
      <c r="AU86" s="173" t="s">
        <v>79</v>
      </c>
      <c r="AY86" s="172" t="s">
        <v>125</v>
      </c>
      <c r="BK86" s="174">
        <f>SUM(BK87:BK176)</f>
        <v>0</v>
      </c>
    </row>
    <row r="87" spans="1:65" s="2" customFormat="1" ht="14.4" customHeight="1">
      <c r="A87" s="33"/>
      <c r="B87" s="34"/>
      <c r="C87" s="177" t="s">
        <v>79</v>
      </c>
      <c r="D87" s="177" t="s">
        <v>127</v>
      </c>
      <c r="E87" s="178" t="s">
        <v>559</v>
      </c>
      <c r="F87" s="179" t="s">
        <v>560</v>
      </c>
      <c r="G87" s="180" t="s">
        <v>149</v>
      </c>
      <c r="H87" s="181">
        <v>1941.2</v>
      </c>
      <c r="I87" s="182"/>
      <c r="J87" s="183">
        <f>ROUND(I87*H87,2)</f>
        <v>0</v>
      </c>
      <c r="K87" s="179" t="s">
        <v>131</v>
      </c>
      <c r="L87" s="38"/>
      <c r="M87" s="184" t="s">
        <v>19</v>
      </c>
      <c r="N87" s="185" t="s">
        <v>42</v>
      </c>
      <c r="O87" s="63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8" t="s">
        <v>132</v>
      </c>
      <c r="AT87" s="188" t="s">
        <v>127</v>
      </c>
      <c r="AU87" s="188" t="s">
        <v>82</v>
      </c>
      <c r="AY87" s="16" t="s">
        <v>125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6" t="s">
        <v>79</v>
      </c>
      <c r="BK87" s="189">
        <f>ROUND(I87*H87,2)</f>
        <v>0</v>
      </c>
      <c r="BL87" s="16" t="s">
        <v>132</v>
      </c>
      <c r="BM87" s="188" t="s">
        <v>561</v>
      </c>
    </row>
    <row r="88" spans="1:65" s="2" customFormat="1" ht="10.199999999999999">
      <c r="A88" s="33"/>
      <c r="B88" s="34"/>
      <c r="C88" s="35"/>
      <c r="D88" s="190" t="s">
        <v>134</v>
      </c>
      <c r="E88" s="35"/>
      <c r="F88" s="191" t="s">
        <v>562</v>
      </c>
      <c r="G88" s="35"/>
      <c r="H88" s="35"/>
      <c r="I88" s="192"/>
      <c r="J88" s="35"/>
      <c r="K88" s="35"/>
      <c r="L88" s="38"/>
      <c r="M88" s="193"/>
      <c r="N88" s="194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134</v>
      </c>
      <c r="AU88" s="16" t="s">
        <v>82</v>
      </c>
    </row>
    <row r="89" spans="1:65" s="2" customFormat="1" ht="28.8">
      <c r="A89" s="33"/>
      <c r="B89" s="34"/>
      <c r="C89" s="35"/>
      <c r="D89" s="190" t="s">
        <v>159</v>
      </c>
      <c r="E89" s="35"/>
      <c r="F89" s="206" t="s">
        <v>563</v>
      </c>
      <c r="G89" s="35"/>
      <c r="H89" s="35"/>
      <c r="I89" s="192"/>
      <c r="J89" s="35"/>
      <c r="K89" s="35"/>
      <c r="L89" s="38"/>
      <c r="M89" s="193"/>
      <c r="N89" s="194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159</v>
      </c>
      <c r="AU89" s="16" t="s">
        <v>82</v>
      </c>
    </row>
    <row r="90" spans="1:65" s="13" customFormat="1" ht="10.199999999999999">
      <c r="B90" s="195"/>
      <c r="C90" s="196"/>
      <c r="D90" s="190" t="s">
        <v>136</v>
      </c>
      <c r="E90" s="197" t="s">
        <v>19</v>
      </c>
      <c r="F90" s="198" t="s">
        <v>564</v>
      </c>
      <c r="G90" s="196"/>
      <c r="H90" s="199">
        <v>1757.2</v>
      </c>
      <c r="I90" s="200"/>
      <c r="J90" s="196"/>
      <c r="K90" s="196"/>
      <c r="L90" s="201"/>
      <c r="M90" s="202"/>
      <c r="N90" s="203"/>
      <c r="O90" s="203"/>
      <c r="P90" s="203"/>
      <c r="Q90" s="203"/>
      <c r="R90" s="203"/>
      <c r="S90" s="203"/>
      <c r="T90" s="204"/>
      <c r="AT90" s="205" t="s">
        <v>136</v>
      </c>
      <c r="AU90" s="205" t="s">
        <v>82</v>
      </c>
      <c r="AV90" s="13" t="s">
        <v>82</v>
      </c>
      <c r="AW90" s="13" t="s">
        <v>33</v>
      </c>
      <c r="AX90" s="13" t="s">
        <v>71</v>
      </c>
      <c r="AY90" s="205" t="s">
        <v>125</v>
      </c>
    </row>
    <row r="91" spans="1:65" s="13" customFormat="1" ht="10.199999999999999">
      <c r="B91" s="195"/>
      <c r="C91" s="196"/>
      <c r="D91" s="190" t="s">
        <v>136</v>
      </c>
      <c r="E91" s="197" t="s">
        <v>19</v>
      </c>
      <c r="F91" s="198" t="s">
        <v>565</v>
      </c>
      <c r="G91" s="196"/>
      <c r="H91" s="199">
        <v>184</v>
      </c>
      <c r="I91" s="200"/>
      <c r="J91" s="196"/>
      <c r="K91" s="196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136</v>
      </c>
      <c r="AU91" s="205" t="s">
        <v>82</v>
      </c>
      <c r="AV91" s="13" t="s">
        <v>82</v>
      </c>
      <c r="AW91" s="13" t="s">
        <v>33</v>
      </c>
      <c r="AX91" s="13" t="s">
        <v>71</v>
      </c>
      <c r="AY91" s="205" t="s">
        <v>125</v>
      </c>
    </row>
    <row r="92" spans="1:65" s="2" customFormat="1" ht="14.4" customHeight="1">
      <c r="A92" s="33"/>
      <c r="B92" s="34"/>
      <c r="C92" s="177" t="s">
        <v>82</v>
      </c>
      <c r="D92" s="177" t="s">
        <v>127</v>
      </c>
      <c r="E92" s="178" t="s">
        <v>566</v>
      </c>
      <c r="F92" s="179" t="s">
        <v>567</v>
      </c>
      <c r="G92" s="180" t="s">
        <v>406</v>
      </c>
      <c r="H92" s="181">
        <v>5.4</v>
      </c>
      <c r="I92" s="182"/>
      <c r="J92" s="183">
        <f>ROUND(I92*H92,2)</f>
        <v>0</v>
      </c>
      <c r="K92" s="179" t="s">
        <v>131</v>
      </c>
      <c r="L92" s="38"/>
      <c r="M92" s="184" t="s">
        <v>19</v>
      </c>
      <c r="N92" s="185" t="s">
        <v>42</v>
      </c>
      <c r="O92" s="63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8" t="s">
        <v>132</v>
      </c>
      <c r="AT92" s="188" t="s">
        <v>127</v>
      </c>
      <c r="AU92" s="188" t="s">
        <v>82</v>
      </c>
      <c r="AY92" s="16" t="s">
        <v>125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6" t="s">
        <v>79</v>
      </c>
      <c r="BK92" s="189">
        <f>ROUND(I92*H92,2)</f>
        <v>0</v>
      </c>
      <c r="BL92" s="16" t="s">
        <v>132</v>
      </c>
      <c r="BM92" s="188" t="s">
        <v>568</v>
      </c>
    </row>
    <row r="93" spans="1:65" s="2" customFormat="1" ht="10.199999999999999">
      <c r="A93" s="33"/>
      <c r="B93" s="34"/>
      <c r="C93" s="35"/>
      <c r="D93" s="190" t="s">
        <v>134</v>
      </c>
      <c r="E93" s="35"/>
      <c r="F93" s="191" t="s">
        <v>569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134</v>
      </c>
      <c r="AU93" s="16" t="s">
        <v>82</v>
      </c>
    </row>
    <row r="94" spans="1:65" s="13" customFormat="1" ht="10.199999999999999">
      <c r="B94" s="195"/>
      <c r="C94" s="196"/>
      <c r="D94" s="190" t="s">
        <v>136</v>
      </c>
      <c r="E94" s="197" t="s">
        <v>19</v>
      </c>
      <c r="F94" s="198" t="s">
        <v>570</v>
      </c>
      <c r="G94" s="196"/>
      <c r="H94" s="199">
        <v>5.4</v>
      </c>
      <c r="I94" s="200"/>
      <c r="J94" s="196"/>
      <c r="K94" s="196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136</v>
      </c>
      <c r="AU94" s="205" t="s">
        <v>82</v>
      </c>
      <c r="AV94" s="13" t="s">
        <v>82</v>
      </c>
      <c r="AW94" s="13" t="s">
        <v>33</v>
      </c>
      <c r="AX94" s="13" t="s">
        <v>79</v>
      </c>
      <c r="AY94" s="205" t="s">
        <v>125</v>
      </c>
    </row>
    <row r="95" spans="1:65" s="2" customFormat="1" ht="14.4" customHeight="1">
      <c r="A95" s="33"/>
      <c r="B95" s="34"/>
      <c r="C95" s="177" t="s">
        <v>142</v>
      </c>
      <c r="D95" s="177" t="s">
        <v>127</v>
      </c>
      <c r="E95" s="178" t="s">
        <v>571</v>
      </c>
      <c r="F95" s="179" t="s">
        <v>572</v>
      </c>
      <c r="G95" s="180" t="s">
        <v>149</v>
      </c>
      <c r="H95" s="181">
        <v>1941.2</v>
      </c>
      <c r="I95" s="182"/>
      <c r="J95" s="183">
        <f>ROUND(I95*H95,2)</f>
        <v>0</v>
      </c>
      <c r="K95" s="179" t="s">
        <v>131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132</v>
      </c>
      <c r="AT95" s="188" t="s">
        <v>127</v>
      </c>
      <c r="AU95" s="188" t="s">
        <v>82</v>
      </c>
      <c r="AY95" s="16" t="s">
        <v>125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132</v>
      </c>
      <c r="BM95" s="188" t="s">
        <v>573</v>
      </c>
    </row>
    <row r="96" spans="1:65" s="2" customFormat="1" ht="10.199999999999999">
      <c r="A96" s="33"/>
      <c r="B96" s="34"/>
      <c r="C96" s="35"/>
      <c r="D96" s="190" t="s">
        <v>134</v>
      </c>
      <c r="E96" s="35"/>
      <c r="F96" s="191" t="s">
        <v>574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134</v>
      </c>
      <c r="AU96" s="16" t="s">
        <v>82</v>
      </c>
    </row>
    <row r="97" spans="1:65" s="13" customFormat="1" ht="10.199999999999999">
      <c r="B97" s="195"/>
      <c r="C97" s="196"/>
      <c r="D97" s="190" t="s">
        <v>136</v>
      </c>
      <c r="E97" s="197" t="s">
        <v>19</v>
      </c>
      <c r="F97" s="198" t="s">
        <v>564</v>
      </c>
      <c r="G97" s="196"/>
      <c r="H97" s="199">
        <v>1757.2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136</v>
      </c>
      <c r="AU97" s="205" t="s">
        <v>82</v>
      </c>
      <c r="AV97" s="13" t="s">
        <v>82</v>
      </c>
      <c r="AW97" s="13" t="s">
        <v>33</v>
      </c>
      <c r="AX97" s="13" t="s">
        <v>71</v>
      </c>
      <c r="AY97" s="205" t="s">
        <v>125</v>
      </c>
    </row>
    <row r="98" spans="1:65" s="13" customFormat="1" ht="10.199999999999999">
      <c r="B98" s="195"/>
      <c r="C98" s="196"/>
      <c r="D98" s="190" t="s">
        <v>136</v>
      </c>
      <c r="E98" s="197" t="s">
        <v>19</v>
      </c>
      <c r="F98" s="198" t="s">
        <v>565</v>
      </c>
      <c r="G98" s="196"/>
      <c r="H98" s="199">
        <v>184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136</v>
      </c>
      <c r="AU98" s="205" t="s">
        <v>82</v>
      </c>
      <c r="AV98" s="13" t="s">
        <v>82</v>
      </c>
      <c r="AW98" s="13" t="s">
        <v>33</v>
      </c>
      <c r="AX98" s="13" t="s">
        <v>71</v>
      </c>
      <c r="AY98" s="205" t="s">
        <v>125</v>
      </c>
    </row>
    <row r="99" spans="1:65" s="2" customFormat="1" ht="14.4" customHeight="1">
      <c r="A99" s="33"/>
      <c r="B99" s="34"/>
      <c r="C99" s="211" t="s">
        <v>132</v>
      </c>
      <c r="D99" s="211" t="s">
        <v>455</v>
      </c>
      <c r="E99" s="212" t="s">
        <v>575</v>
      </c>
      <c r="F99" s="213" t="s">
        <v>576</v>
      </c>
      <c r="G99" s="214" t="s">
        <v>534</v>
      </c>
      <c r="H99" s="215">
        <v>8.9969999999999999</v>
      </c>
      <c r="I99" s="216"/>
      <c r="J99" s="217">
        <f>ROUND(I99*H99,2)</f>
        <v>0</v>
      </c>
      <c r="K99" s="213" t="s">
        <v>19</v>
      </c>
      <c r="L99" s="218"/>
      <c r="M99" s="219" t="s">
        <v>19</v>
      </c>
      <c r="N99" s="220" t="s">
        <v>42</v>
      </c>
      <c r="O99" s="63"/>
      <c r="P99" s="186">
        <f>O99*H99</f>
        <v>0</v>
      </c>
      <c r="Q99" s="186">
        <v>1E-3</v>
      </c>
      <c r="R99" s="186">
        <f>Q99*H99</f>
        <v>8.9969999999999998E-3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173</v>
      </c>
      <c r="AT99" s="188" t="s">
        <v>455</v>
      </c>
      <c r="AU99" s="188" t="s">
        <v>82</v>
      </c>
      <c r="AY99" s="16" t="s">
        <v>125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132</v>
      </c>
      <c r="BM99" s="188" t="s">
        <v>577</v>
      </c>
    </row>
    <row r="100" spans="1:65" s="2" customFormat="1" ht="10.199999999999999">
      <c r="A100" s="33"/>
      <c r="B100" s="34"/>
      <c r="C100" s="35"/>
      <c r="D100" s="190" t="s">
        <v>134</v>
      </c>
      <c r="E100" s="35"/>
      <c r="F100" s="191" t="s">
        <v>576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134</v>
      </c>
      <c r="AU100" s="16" t="s">
        <v>82</v>
      </c>
    </row>
    <row r="101" spans="1:65" s="2" customFormat="1" ht="86.4">
      <c r="A101" s="33"/>
      <c r="B101" s="34"/>
      <c r="C101" s="35"/>
      <c r="D101" s="190" t="s">
        <v>159</v>
      </c>
      <c r="E101" s="35"/>
      <c r="F101" s="206" t="s">
        <v>578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159</v>
      </c>
      <c r="AU101" s="16" t="s">
        <v>82</v>
      </c>
    </row>
    <row r="102" spans="1:65" s="13" customFormat="1" ht="10.199999999999999">
      <c r="B102" s="195"/>
      <c r="C102" s="196"/>
      <c r="D102" s="190" t="s">
        <v>136</v>
      </c>
      <c r="E102" s="197" t="s">
        <v>19</v>
      </c>
      <c r="F102" s="198" t="s">
        <v>579</v>
      </c>
      <c r="G102" s="196"/>
      <c r="H102" s="199">
        <v>8.9969999999999999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136</v>
      </c>
      <c r="AU102" s="205" t="s">
        <v>82</v>
      </c>
      <c r="AV102" s="13" t="s">
        <v>82</v>
      </c>
      <c r="AW102" s="13" t="s">
        <v>33</v>
      </c>
      <c r="AX102" s="13" t="s">
        <v>79</v>
      </c>
      <c r="AY102" s="205" t="s">
        <v>125</v>
      </c>
    </row>
    <row r="103" spans="1:65" s="2" customFormat="1" ht="19.8" customHeight="1">
      <c r="A103" s="33"/>
      <c r="B103" s="34"/>
      <c r="C103" s="177" t="s">
        <v>153</v>
      </c>
      <c r="D103" s="177" t="s">
        <v>127</v>
      </c>
      <c r="E103" s="178" t="s">
        <v>580</v>
      </c>
      <c r="F103" s="179" t="s">
        <v>581</v>
      </c>
      <c r="G103" s="180" t="s">
        <v>130</v>
      </c>
      <c r="H103" s="181">
        <v>56</v>
      </c>
      <c r="I103" s="182"/>
      <c r="J103" s="183">
        <f>ROUND(I103*H103,2)</f>
        <v>0</v>
      </c>
      <c r="K103" s="179" t="s">
        <v>131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132</v>
      </c>
      <c r="AT103" s="188" t="s">
        <v>127</v>
      </c>
      <c r="AU103" s="188" t="s">
        <v>82</v>
      </c>
      <c r="AY103" s="16" t="s">
        <v>125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132</v>
      </c>
      <c r="BM103" s="188" t="s">
        <v>582</v>
      </c>
    </row>
    <row r="104" spans="1:65" s="2" customFormat="1" ht="19.2">
      <c r="A104" s="33"/>
      <c r="B104" s="34"/>
      <c r="C104" s="35"/>
      <c r="D104" s="190" t="s">
        <v>134</v>
      </c>
      <c r="E104" s="35"/>
      <c r="F104" s="191" t="s">
        <v>583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134</v>
      </c>
      <c r="AU104" s="16" t="s">
        <v>82</v>
      </c>
    </row>
    <row r="105" spans="1:65" s="13" customFormat="1" ht="10.199999999999999">
      <c r="B105" s="195"/>
      <c r="C105" s="196"/>
      <c r="D105" s="190" t="s">
        <v>136</v>
      </c>
      <c r="E105" s="197" t="s">
        <v>19</v>
      </c>
      <c r="F105" s="198" t="s">
        <v>584</v>
      </c>
      <c r="G105" s="196"/>
      <c r="H105" s="199">
        <v>56</v>
      </c>
      <c r="I105" s="200"/>
      <c r="J105" s="196"/>
      <c r="K105" s="196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136</v>
      </c>
      <c r="AU105" s="205" t="s">
        <v>82</v>
      </c>
      <c r="AV105" s="13" t="s">
        <v>82</v>
      </c>
      <c r="AW105" s="13" t="s">
        <v>33</v>
      </c>
      <c r="AX105" s="13" t="s">
        <v>79</v>
      </c>
      <c r="AY105" s="205" t="s">
        <v>125</v>
      </c>
    </row>
    <row r="106" spans="1:65" s="2" customFormat="1" ht="14.4" customHeight="1">
      <c r="A106" s="33"/>
      <c r="B106" s="34"/>
      <c r="C106" s="177" t="s">
        <v>162</v>
      </c>
      <c r="D106" s="177" t="s">
        <v>127</v>
      </c>
      <c r="E106" s="178" t="s">
        <v>585</v>
      </c>
      <c r="F106" s="179" t="s">
        <v>586</v>
      </c>
      <c r="G106" s="180" t="s">
        <v>130</v>
      </c>
      <c r="H106" s="181">
        <v>99</v>
      </c>
      <c r="I106" s="182"/>
      <c r="J106" s="183">
        <f>ROUND(I106*H106,2)</f>
        <v>0</v>
      </c>
      <c r="K106" s="179" t="s">
        <v>131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132</v>
      </c>
      <c r="AT106" s="188" t="s">
        <v>127</v>
      </c>
      <c r="AU106" s="188" t="s">
        <v>82</v>
      </c>
      <c r="AY106" s="16" t="s">
        <v>125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79</v>
      </c>
      <c r="BK106" s="189">
        <f>ROUND(I106*H106,2)</f>
        <v>0</v>
      </c>
      <c r="BL106" s="16" t="s">
        <v>132</v>
      </c>
      <c r="BM106" s="188" t="s">
        <v>587</v>
      </c>
    </row>
    <row r="107" spans="1:65" s="2" customFormat="1" ht="19.2">
      <c r="A107" s="33"/>
      <c r="B107" s="34"/>
      <c r="C107" s="35"/>
      <c r="D107" s="190" t="s">
        <v>134</v>
      </c>
      <c r="E107" s="35"/>
      <c r="F107" s="191" t="s">
        <v>588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134</v>
      </c>
      <c r="AU107" s="16" t="s">
        <v>82</v>
      </c>
    </row>
    <row r="108" spans="1:65" s="13" customFormat="1" ht="10.199999999999999">
      <c r="B108" s="195"/>
      <c r="C108" s="196"/>
      <c r="D108" s="190" t="s">
        <v>136</v>
      </c>
      <c r="E108" s="197" t="s">
        <v>19</v>
      </c>
      <c r="F108" s="198" t="s">
        <v>589</v>
      </c>
      <c r="G108" s="196"/>
      <c r="H108" s="199">
        <v>99</v>
      </c>
      <c r="I108" s="200"/>
      <c r="J108" s="196"/>
      <c r="K108" s="196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136</v>
      </c>
      <c r="AU108" s="205" t="s">
        <v>82</v>
      </c>
      <c r="AV108" s="13" t="s">
        <v>82</v>
      </c>
      <c r="AW108" s="13" t="s">
        <v>33</v>
      </c>
      <c r="AX108" s="13" t="s">
        <v>79</v>
      </c>
      <c r="AY108" s="205" t="s">
        <v>125</v>
      </c>
    </row>
    <row r="109" spans="1:65" s="2" customFormat="1" ht="14.4" customHeight="1">
      <c r="A109" s="33"/>
      <c r="B109" s="34"/>
      <c r="C109" s="177" t="s">
        <v>167</v>
      </c>
      <c r="D109" s="177" t="s">
        <v>127</v>
      </c>
      <c r="E109" s="178" t="s">
        <v>590</v>
      </c>
      <c r="F109" s="179" t="s">
        <v>591</v>
      </c>
      <c r="G109" s="180" t="s">
        <v>130</v>
      </c>
      <c r="H109" s="181">
        <v>99</v>
      </c>
      <c r="I109" s="182"/>
      <c r="J109" s="183">
        <f>ROUND(I109*H109,2)</f>
        <v>0</v>
      </c>
      <c r="K109" s="179" t="s">
        <v>131</v>
      </c>
      <c r="L109" s="38"/>
      <c r="M109" s="184" t="s">
        <v>19</v>
      </c>
      <c r="N109" s="185" t="s">
        <v>42</v>
      </c>
      <c r="O109" s="63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132</v>
      </c>
      <c r="AT109" s="188" t="s">
        <v>127</v>
      </c>
      <c r="AU109" s="188" t="s">
        <v>82</v>
      </c>
      <c r="AY109" s="16" t="s">
        <v>125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79</v>
      </c>
      <c r="BK109" s="189">
        <f>ROUND(I109*H109,2)</f>
        <v>0</v>
      </c>
      <c r="BL109" s="16" t="s">
        <v>132</v>
      </c>
      <c r="BM109" s="188" t="s">
        <v>592</v>
      </c>
    </row>
    <row r="110" spans="1:65" s="2" customFormat="1" ht="19.2">
      <c r="A110" s="33"/>
      <c r="B110" s="34"/>
      <c r="C110" s="35"/>
      <c r="D110" s="190" t="s">
        <v>134</v>
      </c>
      <c r="E110" s="35"/>
      <c r="F110" s="191" t="s">
        <v>593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134</v>
      </c>
      <c r="AU110" s="16" t="s">
        <v>82</v>
      </c>
    </row>
    <row r="111" spans="1:65" s="13" customFormat="1" ht="10.199999999999999">
      <c r="B111" s="195"/>
      <c r="C111" s="196"/>
      <c r="D111" s="190" t="s">
        <v>136</v>
      </c>
      <c r="E111" s="197" t="s">
        <v>19</v>
      </c>
      <c r="F111" s="198" t="s">
        <v>589</v>
      </c>
      <c r="G111" s="196"/>
      <c r="H111" s="199">
        <v>99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136</v>
      </c>
      <c r="AU111" s="205" t="s">
        <v>82</v>
      </c>
      <c r="AV111" s="13" t="s">
        <v>82</v>
      </c>
      <c r="AW111" s="13" t="s">
        <v>33</v>
      </c>
      <c r="AX111" s="13" t="s">
        <v>79</v>
      </c>
      <c r="AY111" s="205" t="s">
        <v>125</v>
      </c>
    </row>
    <row r="112" spans="1:65" s="2" customFormat="1" ht="14.4" customHeight="1">
      <c r="A112" s="33"/>
      <c r="B112" s="34"/>
      <c r="C112" s="211" t="s">
        <v>173</v>
      </c>
      <c r="D112" s="211" t="s">
        <v>455</v>
      </c>
      <c r="E112" s="212" t="s">
        <v>594</v>
      </c>
      <c r="F112" s="213" t="s">
        <v>595</v>
      </c>
      <c r="G112" s="214" t="s">
        <v>596</v>
      </c>
      <c r="H112" s="215">
        <v>99</v>
      </c>
      <c r="I112" s="216"/>
      <c r="J112" s="217">
        <f>ROUND(I112*H112,2)</f>
        <v>0</v>
      </c>
      <c r="K112" s="213" t="s">
        <v>19</v>
      </c>
      <c r="L112" s="218"/>
      <c r="M112" s="219" t="s">
        <v>19</v>
      </c>
      <c r="N112" s="220" t="s">
        <v>42</v>
      </c>
      <c r="O112" s="63"/>
      <c r="P112" s="186">
        <f>O112*H112</f>
        <v>0</v>
      </c>
      <c r="Q112" s="186">
        <v>3.0000000000000001E-3</v>
      </c>
      <c r="R112" s="186">
        <f>Q112*H112</f>
        <v>0.29699999999999999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173</v>
      </c>
      <c r="AT112" s="188" t="s">
        <v>455</v>
      </c>
      <c r="AU112" s="188" t="s">
        <v>82</v>
      </c>
      <c r="AY112" s="16" t="s">
        <v>125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79</v>
      </c>
      <c r="BK112" s="189">
        <f>ROUND(I112*H112,2)</f>
        <v>0</v>
      </c>
      <c r="BL112" s="16" t="s">
        <v>132</v>
      </c>
      <c r="BM112" s="188" t="s">
        <v>597</v>
      </c>
    </row>
    <row r="113" spans="1:65" s="2" customFormat="1" ht="10.199999999999999">
      <c r="A113" s="33"/>
      <c r="B113" s="34"/>
      <c r="C113" s="35"/>
      <c r="D113" s="190" t="s">
        <v>134</v>
      </c>
      <c r="E113" s="35"/>
      <c r="F113" s="191" t="s">
        <v>595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134</v>
      </c>
      <c r="AU113" s="16" t="s">
        <v>82</v>
      </c>
    </row>
    <row r="114" spans="1:65" s="2" customFormat="1" ht="14.4" customHeight="1">
      <c r="A114" s="33"/>
      <c r="B114" s="34"/>
      <c r="C114" s="177" t="s">
        <v>179</v>
      </c>
      <c r="D114" s="177" t="s">
        <v>127</v>
      </c>
      <c r="E114" s="178" t="s">
        <v>598</v>
      </c>
      <c r="F114" s="179" t="s">
        <v>599</v>
      </c>
      <c r="G114" s="180" t="s">
        <v>130</v>
      </c>
      <c r="H114" s="181">
        <v>56</v>
      </c>
      <c r="I114" s="182"/>
      <c r="J114" s="183">
        <f>ROUND(I114*H114,2)</f>
        <v>0</v>
      </c>
      <c r="K114" s="179" t="s">
        <v>131</v>
      </c>
      <c r="L114" s="38"/>
      <c r="M114" s="184" t="s">
        <v>19</v>
      </c>
      <c r="N114" s="185" t="s">
        <v>42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132</v>
      </c>
      <c r="AT114" s="188" t="s">
        <v>127</v>
      </c>
      <c r="AU114" s="188" t="s">
        <v>82</v>
      </c>
      <c r="AY114" s="16" t="s">
        <v>125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79</v>
      </c>
      <c r="BK114" s="189">
        <f>ROUND(I114*H114,2)</f>
        <v>0</v>
      </c>
      <c r="BL114" s="16" t="s">
        <v>132</v>
      </c>
      <c r="BM114" s="188" t="s">
        <v>600</v>
      </c>
    </row>
    <row r="115" spans="1:65" s="2" customFormat="1" ht="19.2">
      <c r="A115" s="33"/>
      <c r="B115" s="34"/>
      <c r="C115" s="35"/>
      <c r="D115" s="190" t="s">
        <v>134</v>
      </c>
      <c r="E115" s="35"/>
      <c r="F115" s="191" t="s">
        <v>601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134</v>
      </c>
      <c r="AU115" s="16" t="s">
        <v>82</v>
      </c>
    </row>
    <row r="116" spans="1:65" s="13" customFormat="1" ht="10.199999999999999">
      <c r="B116" s="195"/>
      <c r="C116" s="196"/>
      <c r="D116" s="190" t="s">
        <v>136</v>
      </c>
      <c r="E116" s="197" t="s">
        <v>19</v>
      </c>
      <c r="F116" s="198" t="s">
        <v>584</v>
      </c>
      <c r="G116" s="196"/>
      <c r="H116" s="199">
        <v>56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136</v>
      </c>
      <c r="AU116" s="205" t="s">
        <v>82</v>
      </c>
      <c r="AV116" s="13" t="s">
        <v>82</v>
      </c>
      <c r="AW116" s="13" t="s">
        <v>33</v>
      </c>
      <c r="AX116" s="13" t="s">
        <v>79</v>
      </c>
      <c r="AY116" s="205" t="s">
        <v>125</v>
      </c>
    </row>
    <row r="117" spans="1:65" s="2" customFormat="1" ht="14.4" customHeight="1">
      <c r="A117" s="33"/>
      <c r="B117" s="34"/>
      <c r="C117" s="211" t="s">
        <v>188</v>
      </c>
      <c r="D117" s="211" t="s">
        <v>455</v>
      </c>
      <c r="E117" s="212" t="s">
        <v>602</v>
      </c>
      <c r="F117" s="213" t="s">
        <v>603</v>
      </c>
      <c r="G117" s="214" t="s">
        <v>130</v>
      </c>
      <c r="H117" s="215">
        <v>56</v>
      </c>
      <c r="I117" s="216"/>
      <c r="J117" s="217">
        <f>ROUND(I117*H117,2)</f>
        <v>0</v>
      </c>
      <c r="K117" s="213" t="s">
        <v>19</v>
      </c>
      <c r="L117" s="218"/>
      <c r="M117" s="219" t="s">
        <v>19</v>
      </c>
      <c r="N117" s="220" t="s">
        <v>42</v>
      </c>
      <c r="O117" s="63"/>
      <c r="P117" s="186">
        <f>O117*H117</f>
        <v>0</v>
      </c>
      <c r="Q117" s="186">
        <v>0.01</v>
      </c>
      <c r="R117" s="186">
        <f>Q117*H117</f>
        <v>0.56000000000000005</v>
      </c>
      <c r="S117" s="186">
        <v>0</v>
      </c>
      <c r="T117" s="18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8" t="s">
        <v>173</v>
      </c>
      <c r="AT117" s="188" t="s">
        <v>455</v>
      </c>
      <c r="AU117" s="188" t="s">
        <v>82</v>
      </c>
      <c r="AY117" s="16" t="s">
        <v>125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6" t="s">
        <v>79</v>
      </c>
      <c r="BK117" s="189">
        <f>ROUND(I117*H117,2)</f>
        <v>0</v>
      </c>
      <c r="BL117" s="16" t="s">
        <v>132</v>
      </c>
      <c r="BM117" s="188" t="s">
        <v>604</v>
      </c>
    </row>
    <row r="118" spans="1:65" s="2" customFormat="1" ht="10.199999999999999">
      <c r="A118" s="33"/>
      <c r="B118" s="34"/>
      <c r="C118" s="35"/>
      <c r="D118" s="190" t="s">
        <v>134</v>
      </c>
      <c r="E118" s="35"/>
      <c r="F118" s="191" t="s">
        <v>603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134</v>
      </c>
      <c r="AU118" s="16" t="s">
        <v>82</v>
      </c>
    </row>
    <row r="119" spans="1:65" s="2" customFormat="1" ht="19.2">
      <c r="A119" s="33"/>
      <c r="B119" s="34"/>
      <c r="C119" s="35"/>
      <c r="D119" s="190" t="s">
        <v>159</v>
      </c>
      <c r="E119" s="35"/>
      <c r="F119" s="206" t="s">
        <v>605</v>
      </c>
      <c r="G119" s="35"/>
      <c r="H119" s="35"/>
      <c r="I119" s="192"/>
      <c r="J119" s="35"/>
      <c r="K119" s="35"/>
      <c r="L119" s="38"/>
      <c r="M119" s="193"/>
      <c r="N119" s="194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159</v>
      </c>
      <c r="AU119" s="16" t="s">
        <v>82</v>
      </c>
    </row>
    <row r="120" spans="1:65" s="2" customFormat="1" ht="14.4" customHeight="1">
      <c r="A120" s="33"/>
      <c r="B120" s="34"/>
      <c r="C120" s="177" t="s">
        <v>194</v>
      </c>
      <c r="D120" s="177" t="s">
        <v>127</v>
      </c>
      <c r="E120" s="178" t="s">
        <v>606</v>
      </c>
      <c r="F120" s="179" t="s">
        <v>607</v>
      </c>
      <c r="G120" s="180" t="s">
        <v>130</v>
      </c>
      <c r="H120" s="181">
        <v>56</v>
      </c>
      <c r="I120" s="182"/>
      <c r="J120" s="183">
        <f>ROUND(I120*H120,2)</f>
        <v>0</v>
      </c>
      <c r="K120" s="179" t="s">
        <v>131</v>
      </c>
      <c r="L120" s="38"/>
      <c r="M120" s="184" t="s">
        <v>19</v>
      </c>
      <c r="N120" s="185" t="s">
        <v>42</v>
      </c>
      <c r="O120" s="63"/>
      <c r="P120" s="186">
        <f>O120*H120</f>
        <v>0</v>
      </c>
      <c r="Q120" s="186">
        <v>6.0000000000000002E-5</v>
      </c>
      <c r="R120" s="186">
        <f>Q120*H120</f>
        <v>3.3600000000000001E-3</v>
      </c>
      <c r="S120" s="186">
        <v>0</v>
      </c>
      <c r="T120" s="18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8" t="s">
        <v>132</v>
      </c>
      <c r="AT120" s="188" t="s">
        <v>127</v>
      </c>
      <c r="AU120" s="188" t="s">
        <v>82</v>
      </c>
      <c r="AY120" s="16" t="s">
        <v>125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6" t="s">
        <v>79</v>
      </c>
      <c r="BK120" s="189">
        <f>ROUND(I120*H120,2)</f>
        <v>0</v>
      </c>
      <c r="BL120" s="16" t="s">
        <v>132</v>
      </c>
      <c r="BM120" s="188" t="s">
        <v>608</v>
      </c>
    </row>
    <row r="121" spans="1:65" s="2" customFormat="1" ht="10.199999999999999">
      <c r="A121" s="33"/>
      <c r="B121" s="34"/>
      <c r="C121" s="35"/>
      <c r="D121" s="190" t="s">
        <v>134</v>
      </c>
      <c r="E121" s="35"/>
      <c r="F121" s="191" t="s">
        <v>609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134</v>
      </c>
      <c r="AU121" s="16" t="s">
        <v>82</v>
      </c>
    </row>
    <row r="122" spans="1:65" s="13" customFormat="1" ht="10.199999999999999">
      <c r="B122" s="195"/>
      <c r="C122" s="196"/>
      <c r="D122" s="190" t="s">
        <v>136</v>
      </c>
      <c r="E122" s="197" t="s">
        <v>19</v>
      </c>
      <c r="F122" s="198" t="s">
        <v>584</v>
      </c>
      <c r="G122" s="196"/>
      <c r="H122" s="199">
        <v>56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136</v>
      </c>
      <c r="AU122" s="205" t="s">
        <v>82</v>
      </c>
      <c r="AV122" s="13" t="s">
        <v>82</v>
      </c>
      <c r="AW122" s="13" t="s">
        <v>33</v>
      </c>
      <c r="AX122" s="13" t="s">
        <v>79</v>
      </c>
      <c r="AY122" s="205" t="s">
        <v>125</v>
      </c>
    </row>
    <row r="123" spans="1:65" s="2" customFormat="1" ht="14.4" customHeight="1">
      <c r="A123" s="33"/>
      <c r="B123" s="34"/>
      <c r="C123" s="211" t="s">
        <v>200</v>
      </c>
      <c r="D123" s="211" t="s">
        <v>455</v>
      </c>
      <c r="E123" s="212" t="s">
        <v>610</v>
      </c>
      <c r="F123" s="213" t="s">
        <v>611</v>
      </c>
      <c r="G123" s="214" t="s">
        <v>130</v>
      </c>
      <c r="H123" s="215">
        <v>169.68</v>
      </c>
      <c r="I123" s="216"/>
      <c r="J123" s="217">
        <f>ROUND(I123*H123,2)</f>
        <v>0</v>
      </c>
      <c r="K123" s="213" t="s">
        <v>19</v>
      </c>
      <c r="L123" s="218"/>
      <c r="M123" s="219" t="s">
        <v>19</v>
      </c>
      <c r="N123" s="220" t="s">
        <v>42</v>
      </c>
      <c r="O123" s="63"/>
      <c r="P123" s="186">
        <f>O123*H123</f>
        <v>0</v>
      </c>
      <c r="Q123" s="186">
        <v>6.0000000000000001E-3</v>
      </c>
      <c r="R123" s="186">
        <f>Q123*H123</f>
        <v>1.0180800000000001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173</v>
      </c>
      <c r="AT123" s="188" t="s">
        <v>455</v>
      </c>
      <c r="AU123" s="188" t="s">
        <v>82</v>
      </c>
      <c r="AY123" s="16" t="s">
        <v>125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79</v>
      </c>
      <c r="BK123" s="189">
        <f>ROUND(I123*H123,2)</f>
        <v>0</v>
      </c>
      <c r="BL123" s="16" t="s">
        <v>132</v>
      </c>
      <c r="BM123" s="188" t="s">
        <v>612</v>
      </c>
    </row>
    <row r="124" spans="1:65" s="2" customFormat="1" ht="10.199999999999999">
      <c r="A124" s="33"/>
      <c r="B124" s="34"/>
      <c r="C124" s="35"/>
      <c r="D124" s="190" t="s">
        <v>134</v>
      </c>
      <c r="E124" s="35"/>
      <c r="F124" s="191" t="s">
        <v>611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134</v>
      </c>
      <c r="AU124" s="16" t="s">
        <v>82</v>
      </c>
    </row>
    <row r="125" spans="1:65" s="2" customFormat="1" ht="19.2">
      <c r="A125" s="33"/>
      <c r="B125" s="34"/>
      <c r="C125" s="35"/>
      <c r="D125" s="190" t="s">
        <v>159</v>
      </c>
      <c r="E125" s="35"/>
      <c r="F125" s="206" t="s">
        <v>613</v>
      </c>
      <c r="G125" s="35"/>
      <c r="H125" s="35"/>
      <c r="I125" s="192"/>
      <c r="J125" s="35"/>
      <c r="K125" s="35"/>
      <c r="L125" s="38"/>
      <c r="M125" s="193"/>
      <c r="N125" s="194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159</v>
      </c>
      <c r="AU125" s="16" t="s">
        <v>82</v>
      </c>
    </row>
    <row r="126" spans="1:65" s="13" customFormat="1" ht="10.199999999999999">
      <c r="B126" s="195"/>
      <c r="C126" s="196"/>
      <c r="D126" s="190" t="s">
        <v>136</v>
      </c>
      <c r="E126" s="197" t="s">
        <v>19</v>
      </c>
      <c r="F126" s="198" t="s">
        <v>614</v>
      </c>
      <c r="G126" s="196"/>
      <c r="H126" s="199">
        <v>169.68</v>
      </c>
      <c r="I126" s="200"/>
      <c r="J126" s="196"/>
      <c r="K126" s="196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136</v>
      </c>
      <c r="AU126" s="205" t="s">
        <v>82</v>
      </c>
      <c r="AV126" s="13" t="s">
        <v>82</v>
      </c>
      <c r="AW126" s="13" t="s">
        <v>33</v>
      </c>
      <c r="AX126" s="13" t="s">
        <v>79</v>
      </c>
      <c r="AY126" s="205" t="s">
        <v>125</v>
      </c>
    </row>
    <row r="127" spans="1:65" s="2" customFormat="1" ht="14.4" customHeight="1">
      <c r="A127" s="33"/>
      <c r="B127" s="34"/>
      <c r="C127" s="211" t="s">
        <v>206</v>
      </c>
      <c r="D127" s="211" t="s">
        <v>455</v>
      </c>
      <c r="E127" s="212" t="s">
        <v>615</v>
      </c>
      <c r="F127" s="213" t="s">
        <v>616</v>
      </c>
      <c r="G127" s="214" t="s">
        <v>130</v>
      </c>
      <c r="H127" s="215">
        <v>169.68</v>
      </c>
      <c r="I127" s="216"/>
      <c r="J127" s="217">
        <f>ROUND(I127*H127,2)</f>
        <v>0</v>
      </c>
      <c r="K127" s="213" t="s">
        <v>19</v>
      </c>
      <c r="L127" s="218"/>
      <c r="M127" s="219" t="s">
        <v>19</v>
      </c>
      <c r="N127" s="220" t="s">
        <v>42</v>
      </c>
      <c r="O127" s="63"/>
      <c r="P127" s="186">
        <f>O127*H127</f>
        <v>0</v>
      </c>
      <c r="Q127" s="186">
        <v>2.5000000000000001E-3</v>
      </c>
      <c r="R127" s="186">
        <f>Q127*H127</f>
        <v>0.42420000000000002</v>
      </c>
      <c r="S127" s="186">
        <v>0</v>
      </c>
      <c r="T127" s="18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8" t="s">
        <v>173</v>
      </c>
      <c r="AT127" s="188" t="s">
        <v>455</v>
      </c>
      <c r="AU127" s="188" t="s">
        <v>82</v>
      </c>
      <c r="AY127" s="16" t="s">
        <v>125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6" t="s">
        <v>79</v>
      </c>
      <c r="BK127" s="189">
        <f>ROUND(I127*H127,2)</f>
        <v>0</v>
      </c>
      <c r="BL127" s="16" t="s">
        <v>132</v>
      </c>
      <c r="BM127" s="188" t="s">
        <v>617</v>
      </c>
    </row>
    <row r="128" spans="1:65" s="2" customFormat="1" ht="10.199999999999999">
      <c r="A128" s="33"/>
      <c r="B128" s="34"/>
      <c r="C128" s="35"/>
      <c r="D128" s="190" t="s">
        <v>134</v>
      </c>
      <c r="E128" s="35"/>
      <c r="F128" s="191" t="s">
        <v>616</v>
      </c>
      <c r="G128" s="35"/>
      <c r="H128" s="35"/>
      <c r="I128" s="192"/>
      <c r="J128" s="35"/>
      <c r="K128" s="35"/>
      <c r="L128" s="38"/>
      <c r="M128" s="193"/>
      <c r="N128" s="194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134</v>
      </c>
      <c r="AU128" s="16" t="s">
        <v>82</v>
      </c>
    </row>
    <row r="129" spans="1:65" s="2" customFormat="1" ht="19.2">
      <c r="A129" s="33"/>
      <c r="B129" s="34"/>
      <c r="C129" s="35"/>
      <c r="D129" s="190" t="s">
        <v>159</v>
      </c>
      <c r="E129" s="35"/>
      <c r="F129" s="206" t="s">
        <v>613</v>
      </c>
      <c r="G129" s="35"/>
      <c r="H129" s="35"/>
      <c r="I129" s="192"/>
      <c r="J129" s="35"/>
      <c r="K129" s="35"/>
      <c r="L129" s="38"/>
      <c r="M129" s="193"/>
      <c r="N129" s="194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159</v>
      </c>
      <c r="AU129" s="16" t="s">
        <v>82</v>
      </c>
    </row>
    <row r="130" spans="1:65" s="2" customFormat="1" ht="14.4" customHeight="1">
      <c r="A130" s="33"/>
      <c r="B130" s="34"/>
      <c r="C130" s="177" t="s">
        <v>212</v>
      </c>
      <c r="D130" s="177" t="s">
        <v>127</v>
      </c>
      <c r="E130" s="178" t="s">
        <v>618</v>
      </c>
      <c r="F130" s="179" t="s">
        <v>619</v>
      </c>
      <c r="G130" s="180" t="s">
        <v>130</v>
      </c>
      <c r="H130" s="181">
        <v>155</v>
      </c>
      <c r="I130" s="182"/>
      <c r="J130" s="183">
        <f>ROUND(I130*H130,2)</f>
        <v>0</v>
      </c>
      <c r="K130" s="179" t="s">
        <v>131</v>
      </c>
      <c r="L130" s="38"/>
      <c r="M130" s="184" t="s">
        <v>19</v>
      </c>
      <c r="N130" s="185" t="s">
        <v>42</v>
      </c>
      <c r="O130" s="63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8" t="s">
        <v>132</v>
      </c>
      <c r="AT130" s="188" t="s">
        <v>127</v>
      </c>
      <c r="AU130" s="188" t="s">
        <v>82</v>
      </c>
      <c r="AY130" s="16" t="s">
        <v>125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6" t="s">
        <v>79</v>
      </c>
      <c r="BK130" s="189">
        <f>ROUND(I130*H130,2)</f>
        <v>0</v>
      </c>
      <c r="BL130" s="16" t="s">
        <v>132</v>
      </c>
      <c r="BM130" s="188" t="s">
        <v>620</v>
      </c>
    </row>
    <row r="131" spans="1:65" s="2" customFormat="1" ht="10.199999999999999">
      <c r="A131" s="33"/>
      <c r="B131" s="34"/>
      <c r="C131" s="35"/>
      <c r="D131" s="190" t="s">
        <v>134</v>
      </c>
      <c r="E131" s="35"/>
      <c r="F131" s="191" t="s">
        <v>621</v>
      </c>
      <c r="G131" s="35"/>
      <c r="H131" s="35"/>
      <c r="I131" s="192"/>
      <c r="J131" s="35"/>
      <c r="K131" s="35"/>
      <c r="L131" s="38"/>
      <c r="M131" s="193"/>
      <c r="N131" s="194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134</v>
      </c>
      <c r="AU131" s="16" t="s">
        <v>82</v>
      </c>
    </row>
    <row r="132" spans="1:65" s="2" customFormat="1" ht="19.2">
      <c r="A132" s="33"/>
      <c r="B132" s="34"/>
      <c r="C132" s="35"/>
      <c r="D132" s="190" t="s">
        <v>159</v>
      </c>
      <c r="E132" s="35"/>
      <c r="F132" s="206" t="s">
        <v>622</v>
      </c>
      <c r="G132" s="35"/>
      <c r="H132" s="35"/>
      <c r="I132" s="192"/>
      <c r="J132" s="35"/>
      <c r="K132" s="35"/>
      <c r="L132" s="38"/>
      <c r="M132" s="193"/>
      <c r="N132" s="194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159</v>
      </c>
      <c r="AU132" s="16" t="s">
        <v>82</v>
      </c>
    </row>
    <row r="133" spans="1:65" s="13" customFormat="1" ht="10.199999999999999">
      <c r="B133" s="195"/>
      <c r="C133" s="196"/>
      <c r="D133" s="190" t="s">
        <v>136</v>
      </c>
      <c r="E133" s="197" t="s">
        <v>19</v>
      </c>
      <c r="F133" s="198" t="s">
        <v>623</v>
      </c>
      <c r="G133" s="196"/>
      <c r="H133" s="199">
        <v>155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136</v>
      </c>
      <c r="AU133" s="205" t="s">
        <v>82</v>
      </c>
      <c r="AV133" s="13" t="s">
        <v>82</v>
      </c>
      <c r="AW133" s="13" t="s">
        <v>33</v>
      </c>
      <c r="AX133" s="13" t="s">
        <v>79</v>
      </c>
      <c r="AY133" s="205" t="s">
        <v>125</v>
      </c>
    </row>
    <row r="134" spans="1:65" s="2" customFormat="1" ht="14.4" customHeight="1">
      <c r="A134" s="33"/>
      <c r="B134" s="34"/>
      <c r="C134" s="177" t="s">
        <v>8</v>
      </c>
      <c r="D134" s="177" t="s">
        <v>127</v>
      </c>
      <c r="E134" s="178" t="s">
        <v>624</v>
      </c>
      <c r="F134" s="179" t="s">
        <v>625</v>
      </c>
      <c r="G134" s="180" t="s">
        <v>130</v>
      </c>
      <c r="H134" s="181">
        <v>99</v>
      </c>
      <c r="I134" s="182"/>
      <c r="J134" s="183">
        <f>ROUND(I134*H134,2)</f>
        <v>0</v>
      </c>
      <c r="K134" s="179" t="s">
        <v>131</v>
      </c>
      <c r="L134" s="38"/>
      <c r="M134" s="184" t="s">
        <v>19</v>
      </c>
      <c r="N134" s="185" t="s">
        <v>42</v>
      </c>
      <c r="O134" s="63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8" t="s">
        <v>132</v>
      </c>
      <c r="AT134" s="188" t="s">
        <v>127</v>
      </c>
      <c r="AU134" s="188" t="s">
        <v>82</v>
      </c>
      <c r="AY134" s="16" t="s">
        <v>125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6" t="s">
        <v>79</v>
      </c>
      <c r="BK134" s="189">
        <f>ROUND(I134*H134,2)</f>
        <v>0</v>
      </c>
      <c r="BL134" s="16" t="s">
        <v>132</v>
      </c>
      <c r="BM134" s="188" t="s">
        <v>626</v>
      </c>
    </row>
    <row r="135" spans="1:65" s="2" customFormat="1" ht="10.199999999999999">
      <c r="A135" s="33"/>
      <c r="B135" s="34"/>
      <c r="C135" s="35"/>
      <c r="D135" s="190" t="s">
        <v>134</v>
      </c>
      <c r="E135" s="35"/>
      <c r="F135" s="191" t="s">
        <v>627</v>
      </c>
      <c r="G135" s="35"/>
      <c r="H135" s="35"/>
      <c r="I135" s="192"/>
      <c r="J135" s="35"/>
      <c r="K135" s="35"/>
      <c r="L135" s="38"/>
      <c r="M135" s="193"/>
      <c r="N135" s="194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134</v>
      </c>
      <c r="AU135" s="16" t="s">
        <v>82</v>
      </c>
    </row>
    <row r="136" spans="1:65" s="13" customFormat="1" ht="10.199999999999999">
      <c r="B136" s="195"/>
      <c r="C136" s="196"/>
      <c r="D136" s="190" t="s">
        <v>136</v>
      </c>
      <c r="E136" s="197" t="s">
        <v>19</v>
      </c>
      <c r="F136" s="198" t="s">
        <v>589</v>
      </c>
      <c r="G136" s="196"/>
      <c r="H136" s="199">
        <v>99</v>
      </c>
      <c r="I136" s="200"/>
      <c r="J136" s="196"/>
      <c r="K136" s="196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136</v>
      </c>
      <c r="AU136" s="205" t="s">
        <v>82</v>
      </c>
      <c r="AV136" s="13" t="s">
        <v>82</v>
      </c>
      <c r="AW136" s="13" t="s">
        <v>33</v>
      </c>
      <c r="AX136" s="13" t="s">
        <v>71</v>
      </c>
      <c r="AY136" s="205" t="s">
        <v>125</v>
      </c>
    </row>
    <row r="137" spans="1:65" s="2" customFormat="1" ht="14.4" customHeight="1">
      <c r="A137" s="33"/>
      <c r="B137" s="34"/>
      <c r="C137" s="211" t="s">
        <v>224</v>
      </c>
      <c r="D137" s="211" t="s">
        <v>455</v>
      </c>
      <c r="E137" s="212" t="s">
        <v>628</v>
      </c>
      <c r="F137" s="213" t="s">
        <v>629</v>
      </c>
      <c r="G137" s="214" t="s">
        <v>534</v>
      </c>
      <c r="H137" s="215">
        <v>0.52</v>
      </c>
      <c r="I137" s="216"/>
      <c r="J137" s="217">
        <f>ROUND(I137*H137,2)</f>
        <v>0</v>
      </c>
      <c r="K137" s="213" t="s">
        <v>19</v>
      </c>
      <c r="L137" s="218"/>
      <c r="M137" s="219" t="s">
        <v>19</v>
      </c>
      <c r="N137" s="220" t="s">
        <v>42</v>
      </c>
      <c r="O137" s="63"/>
      <c r="P137" s="186">
        <f>O137*H137</f>
        <v>0</v>
      </c>
      <c r="Q137" s="186">
        <v>1E-3</v>
      </c>
      <c r="R137" s="186">
        <f>Q137*H137</f>
        <v>5.2000000000000006E-4</v>
      </c>
      <c r="S137" s="186">
        <v>0</v>
      </c>
      <c r="T137" s="18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8" t="s">
        <v>173</v>
      </c>
      <c r="AT137" s="188" t="s">
        <v>455</v>
      </c>
      <c r="AU137" s="188" t="s">
        <v>82</v>
      </c>
      <c r="AY137" s="16" t="s">
        <v>125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6" t="s">
        <v>79</v>
      </c>
      <c r="BK137" s="189">
        <f>ROUND(I137*H137,2)</f>
        <v>0</v>
      </c>
      <c r="BL137" s="16" t="s">
        <v>132</v>
      </c>
      <c r="BM137" s="188" t="s">
        <v>630</v>
      </c>
    </row>
    <row r="138" spans="1:65" s="2" customFormat="1" ht="10.199999999999999">
      <c r="A138" s="33"/>
      <c r="B138" s="34"/>
      <c r="C138" s="35"/>
      <c r="D138" s="190" t="s">
        <v>134</v>
      </c>
      <c r="E138" s="35"/>
      <c r="F138" s="191" t="s">
        <v>629</v>
      </c>
      <c r="G138" s="35"/>
      <c r="H138" s="35"/>
      <c r="I138" s="192"/>
      <c r="J138" s="35"/>
      <c r="K138" s="35"/>
      <c r="L138" s="38"/>
      <c r="M138" s="193"/>
      <c r="N138" s="194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134</v>
      </c>
      <c r="AU138" s="16" t="s">
        <v>82</v>
      </c>
    </row>
    <row r="139" spans="1:65" s="13" customFormat="1" ht="10.199999999999999">
      <c r="B139" s="195"/>
      <c r="C139" s="196"/>
      <c r="D139" s="190" t="s">
        <v>136</v>
      </c>
      <c r="E139" s="197" t="s">
        <v>19</v>
      </c>
      <c r="F139" s="198" t="s">
        <v>631</v>
      </c>
      <c r="G139" s="196"/>
      <c r="H139" s="199">
        <v>0.52</v>
      </c>
      <c r="I139" s="200"/>
      <c r="J139" s="196"/>
      <c r="K139" s="196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136</v>
      </c>
      <c r="AU139" s="205" t="s">
        <v>82</v>
      </c>
      <c r="AV139" s="13" t="s">
        <v>82</v>
      </c>
      <c r="AW139" s="13" t="s">
        <v>33</v>
      </c>
      <c r="AX139" s="13" t="s">
        <v>79</v>
      </c>
      <c r="AY139" s="205" t="s">
        <v>125</v>
      </c>
    </row>
    <row r="140" spans="1:65" s="2" customFormat="1" ht="14.4" customHeight="1">
      <c r="A140" s="33"/>
      <c r="B140" s="34"/>
      <c r="C140" s="177" t="s">
        <v>231</v>
      </c>
      <c r="D140" s="177" t="s">
        <v>127</v>
      </c>
      <c r="E140" s="178" t="s">
        <v>632</v>
      </c>
      <c r="F140" s="179" t="s">
        <v>633</v>
      </c>
      <c r="G140" s="180" t="s">
        <v>130</v>
      </c>
      <c r="H140" s="181">
        <v>56</v>
      </c>
      <c r="I140" s="182"/>
      <c r="J140" s="183">
        <f>ROUND(I140*H140,2)</f>
        <v>0</v>
      </c>
      <c r="K140" s="179" t="s">
        <v>131</v>
      </c>
      <c r="L140" s="38"/>
      <c r="M140" s="184" t="s">
        <v>19</v>
      </c>
      <c r="N140" s="185" t="s">
        <v>42</v>
      </c>
      <c r="O140" s="63"/>
      <c r="P140" s="186">
        <f>O140*H140</f>
        <v>0</v>
      </c>
      <c r="Q140" s="186">
        <v>2.0799999999999998E-3</v>
      </c>
      <c r="R140" s="186">
        <f>Q140*H140</f>
        <v>0.11647999999999999</v>
      </c>
      <c r="S140" s="186">
        <v>0</v>
      </c>
      <c r="T140" s="18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8" t="s">
        <v>132</v>
      </c>
      <c r="AT140" s="188" t="s">
        <v>127</v>
      </c>
      <c r="AU140" s="188" t="s">
        <v>82</v>
      </c>
      <c r="AY140" s="16" t="s">
        <v>125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6" t="s">
        <v>79</v>
      </c>
      <c r="BK140" s="189">
        <f>ROUND(I140*H140,2)</f>
        <v>0</v>
      </c>
      <c r="BL140" s="16" t="s">
        <v>132</v>
      </c>
      <c r="BM140" s="188" t="s">
        <v>634</v>
      </c>
    </row>
    <row r="141" spans="1:65" s="2" customFormat="1" ht="10.199999999999999">
      <c r="A141" s="33"/>
      <c r="B141" s="34"/>
      <c r="C141" s="35"/>
      <c r="D141" s="190" t="s">
        <v>134</v>
      </c>
      <c r="E141" s="35"/>
      <c r="F141" s="191" t="s">
        <v>635</v>
      </c>
      <c r="G141" s="35"/>
      <c r="H141" s="35"/>
      <c r="I141" s="192"/>
      <c r="J141" s="35"/>
      <c r="K141" s="35"/>
      <c r="L141" s="38"/>
      <c r="M141" s="193"/>
      <c r="N141" s="194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134</v>
      </c>
      <c r="AU141" s="16" t="s">
        <v>82</v>
      </c>
    </row>
    <row r="142" spans="1:65" s="13" customFormat="1" ht="10.199999999999999">
      <c r="B142" s="195"/>
      <c r="C142" s="196"/>
      <c r="D142" s="190" t="s">
        <v>136</v>
      </c>
      <c r="E142" s="197" t="s">
        <v>19</v>
      </c>
      <c r="F142" s="198" t="s">
        <v>584</v>
      </c>
      <c r="G142" s="196"/>
      <c r="H142" s="199">
        <v>56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136</v>
      </c>
      <c r="AU142" s="205" t="s">
        <v>82</v>
      </c>
      <c r="AV142" s="13" t="s">
        <v>82</v>
      </c>
      <c r="AW142" s="13" t="s">
        <v>33</v>
      </c>
      <c r="AX142" s="13" t="s">
        <v>79</v>
      </c>
      <c r="AY142" s="205" t="s">
        <v>125</v>
      </c>
    </row>
    <row r="143" spans="1:65" s="2" customFormat="1" ht="14.4" customHeight="1">
      <c r="A143" s="33"/>
      <c r="B143" s="34"/>
      <c r="C143" s="177" t="s">
        <v>240</v>
      </c>
      <c r="D143" s="177" t="s">
        <v>127</v>
      </c>
      <c r="E143" s="178" t="s">
        <v>636</v>
      </c>
      <c r="F143" s="179" t="s">
        <v>637</v>
      </c>
      <c r="G143" s="180" t="s">
        <v>156</v>
      </c>
      <c r="H143" s="181">
        <v>1.1200000000000001</v>
      </c>
      <c r="I143" s="182"/>
      <c r="J143" s="183">
        <f>ROUND(I143*H143,2)</f>
        <v>0</v>
      </c>
      <c r="K143" s="179" t="s">
        <v>131</v>
      </c>
      <c r="L143" s="38"/>
      <c r="M143" s="184" t="s">
        <v>19</v>
      </c>
      <c r="N143" s="185" t="s">
        <v>42</v>
      </c>
      <c r="O143" s="63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8" t="s">
        <v>132</v>
      </c>
      <c r="AT143" s="188" t="s">
        <v>127</v>
      </c>
      <c r="AU143" s="188" t="s">
        <v>82</v>
      </c>
      <c r="AY143" s="16" t="s">
        <v>125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6" t="s">
        <v>79</v>
      </c>
      <c r="BK143" s="189">
        <f>ROUND(I143*H143,2)</f>
        <v>0</v>
      </c>
      <c r="BL143" s="16" t="s">
        <v>132</v>
      </c>
      <c r="BM143" s="188" t="s">
        <v>638</v>
      </c>
    </row>
    <row r="144" spans="1:65" s="2" customFormat="1" ht="10.199999999999999">
      <c r="A144" s="33"/>
      <c r="B144" s="34"/>
      <c r="C144" s="35"/>
      <c r="D144" s="190" t="s">
        <v>134</v>
      </c>
      <c r="E144" s="35"/>
      <c r="F144" s="191" t="s">
        <v>639</v>
      </c>
      <c r="G144" s="35"/>
      <c r="H144" s="35"/>
      <c r="I144" s="192"/>
      <c r="J144" s="35"/>
      <c r="K144" s="35"/>
      <c r="L144" s="38"/>
      <c r="M144" s="193"/>
      <c r="N144" s="194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134</v>
      </c>
      <c r="AU144" s="16" t="s">
        <v>82</v>
      </c>
    </row>
    <row r="145" spans="1:65" s="2" customFormat="1" ht="19.2">
      <c r="A145" s="33"/>
      <c r="B145" s="34"/>
      <c r="C145" s="35"/>
      <c r="D145" s="190" t="s">
        <v>159</v>
      </c>
      <c r="E145" s="35"/>
      <c r="F145" s="206" t="s">
        <v>640</v>
      </c>
      <c r="G145" s="35"/>
      <c r="H145" s="35"/>
      <c r="I145" s="192"/>
      <c r="J145" s="35"/>
      <c r="K145" s="35"/>
      <c r="L145" s="38"/>
      <c r="M145" s="193"/>
      <c r="N145" s="194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159</v>
      </c>
      <c r="AU145" s="16" t="s">
        <v>82</v>
      </c>
    </row>
    <row r="146" spans="1:65" s="13" customFormat="1" ht="10.199999999999999">
      <c r="B146" s="195"/>
      <c r="C146" s="196"/>
      <c r="D146" s="190" t="s">
        <v>136</v>
      </c>
      <c r="E146" s="197" t="s">
        <v>19</v>
      </c>
      <c r="F146" s="198" t="s">
        <v>641</v>
      </c>
      <c r="G146" s="196"/>
      <c r="H146" s="199">
        <v>1.1200000000000001</v>
      </c>
      <c r="I146" s="200"/>
      <c r="J146" s="196"/>
      <c r="K146" s="196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136</v>
      </c>
      <c r="AU146" s="205" t="s">
        <v>82</v>
      </c>
      <c r="AV146" s="13" t="s">
        <v>82</v>
      </c>
      <c r="AW146" s="13" t="s">
        <v>33</v>
      </c>
      <c r="AX146" s="13" t="s">
        <v>79</v>
      </c>
      <c r="AY146" s="205" t="s">
        <v>125</v>
      </c>
    </row>
    <row r="147" spans="1:65" s="2" customFormat="1" ht="14.4" customHeight="1">
      <c r="A147" s="33"/>
      <c r="B147" s="34"/>
      <c r="C147" s="211" t="s">
        <v>348</v>
      </c>
      <c r="D147" s="211" t="s">
        <v>455</v>
      </c>
      <c r="E147" s="212" t="s">
        <v>642</v>
      </c>
      <c r="F147" s="213" t="s">
        <v>643</v>
      </c>
      <c r="G147" s="214" t="s">
        <v>534</v>
      </c>
      <c r="H147" s="215">
        <v>2.4</v>
      </c>
      <c r="I147" s="216"/>
      <c r="J147" s="217">
        <f>ROUND(I147*H147,2)</f>
        <v>0</v>
      </c>
      <c r="K147" s="213" t="s">
        <v>19</v>
      </c>
      <c r="L147" s="218"/>
      <c r="M147" s="219" t="s">
        <v>19</v>
      </c>
      <c r="N147" s="220" t="s">
        <v>42</v>
      </c>
      <c r="O147" s="63"/>
      <c r="P147" s="186">
        <f>O147*H147</f>
        <v>0</v>
      </c>
      <c r="Q147" s="186">
        <v>1E-3</v>
      </c>
      <c r="R147" s="186">
        <f>Q147*H147</f>
        <v>2.3999999999999998E-3</v>
      </c>
      <c r="S147" s="186">
        <v>0</v>
      </c>
      <c r="T147" s="18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8" t="s">
        <v>173</v>
      </c>
      <c r="AT147" s="188" t="s">
        <v>455</v>
      </c>
      <c r="AU147" s="188" t="s">
        <v>82</v>
      </c>
      <c r="AY147" s="16" t="s">
        <v>125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6" t="s">
        <v>79</v>
      </c>
      <c r="BK147" s="189">
        <f>ROUND(I147*H147,2)</f>
        <v>0</v>
      </c>
      <c r="BL147" s="16" t="s">
        <v>132</v>
      </c>
      <c r="BM147" s="188" t="s">
        <v>644</v>
      </c>
    </row>
    <row r="148" spans="1:65" s="2" customFormat="1" ht="10.199999999999999">
      <c r="A148" s="33"/>
      <c r="B148" s="34"/>
      <c r="C148" s="35"/>
      <c r="D148" s="190" t="s">
        <v>134</v>
      </c>
      <c r="E148" s="35"/>
      <c r="F148" s="191" t="s">
        <v>643</v>
      </c>
      <c r="G148" s="35"/>
      <c r="H148" s="35"/>
      <c r="I148" s="192"/>
      <c r="J148" s="35"/>
      <c r="K148" s="35"/>
      <c r="L148" s="38"/>
      <c r="M148" s="193"/>
      <c r="N148" s="194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134</v>
      </c>
      <c r="AU148" s="16" t="s">
        <v>82</v>
      </c>
    </row>
    <row r="149" spans="1:65" s="2" customFormat="1" ht="19.2">
      <c r="A149" s="33"/>
      <c r="B149" s="34"/>
      <c r="C149" s="35"/>
      <c r="D149" s="190" t="s">
        <v>159</v>
      </c>
      <c r="E149" s="35"/>
      <c r="F149" s="206" t="s">
        <v>645</v>
      </c>
      <c r="G149" s="35"/>
      <c r="H149" s="35"/>
      <c r="I149" s="192"/>
      <c r="J149" s="35"/>
      <c r="K149" s="35"/>
      <c r="L149" s="38"/>
      <c r="M149" s="193"/>
      <c r="N149" s="194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159</v>
      </c>
      <c r="AU149" s="16" t="s">
        <v>82</v>
      </c>
    </row>
    <row r="150" spans="1:65" s="13" customFormat="1" ht="10.199999999999999">
      <c r="B150" s="195"/>
      <c r="C150" s="196"/>
      <c r="D150" s="190" t="s">
        <v>136</v>
      </c>
      <c r="E150" s="197" t="s">
        <v>19</v>
      </c>
      <c r="F150" s="198" t="s">
        <v>646</v>
      </c>
      <c r="G150" s="196"/>
      <c r="H150" s="199">
        <v>2.4</v>
      </c>
      <c r="I150" s="200"/>
      <c r="J150" s="196"/>
      <c r="K150" s="196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136</v>
      </c>
      <c r="AU150" s="205" t="s">
        <v>82</v>
      </c>
      <c r="AV150" s="13" t="s">
        <v>82</v>
      </c>
      <c r="AW150" s="13" t="s">
        <v>33</v>
      </c>
      <c r="AX150" s="13" t="s">
        <v>79</v>
      </c>
      <c r="AY150" s="205" t="s">
        <v>125</v>
      </c>
    </row>
    <row r="151" spans="1:65" s="2" customFormat="1" ht="14.4" customHeight="1">
      <c r="A151" s="33"/>
      <c r="B151" s="34"/>
      <c r="C151" s="211" t="s">
        <v>357</v>
      </c>
      <c r="D151" s="211" t="s">
        <v>455</v>
      </c>
      <c r="E151" s="212" t="s">
        <v>647</v>
      </c>
      <c r="F151" s="213" t="s">
        <v>648</v>
      </c>
      <c r="G151" s="214" t="s">
        <v>534</v>
      </c>
      <c r="H151" s="215">
        <v>0.78</v>
      </c>
      <c r="I151" s="216"/>
      <c r="J151" s="217">
        <f>ROUND(I151*H151,2)</f>
        <v>0</v>
      </c>
      <c r="K151" s="213" t="s">
        <v>19</v>
      </c>
      <c r="L151" s="218"/>
      <c r="M151" s="219" t="s">
        <v>19</v>
      </c>
      <c r="N151" s="220" t="s">
        <v>42</v>
      </c>
      <c r="O151" s="63"/>
      <c r="P151" s="186">
        <f>O151*H151</f>
        <v>0</v>
      </c>
      <c r="Q151" s="186">
        <v>1E-3</v>
      </c>
      <c r="R151" s="186">
        <f>Q151*H151</f>
        <v>7.8000000000000009E-4</v>
      </c>
      <c r="S151" s="186">
        <v>0</v>
      </c>
      <c r="T151" s="18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8" t="s">
        <v>173</v>
      </c>
      <c r="AT151" s="188" t="s">
        <v>455</v>
      </c>
      <c r="AU151" s="188" t="s">
        <v>82</v>
      </c>
      <c r="AY151" s="16" t="s">
        <v>125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6" t="s">
        <v>79</v>
      </c>
      <c r="BK151" s="189">
        <f>ROUND(I151*H151,2)</f>
        <v>0</v>
      </c>
      <c r="BL151" s="16" t="s">
        <v>132</v>
      </c>
      <c r="BM151" s="188" t="s">
        <v>649</v>
      </c>
    </row>
    <row r="152" spans="1:65" s="2" customFormat="1" ht="10.199999999999999">
      <c r="A152" s="33"/>
      <c r="B152" s="34"/>
      <c r="C152" s="35"/>
      <c r="D152" s="190" t="s">
        <v>134</v>
      </c>
      <c r="E152" s="35"/>
      <c r="F152" s="191" t="s">
        <v>648</v>
      </c>
      <c r="G152" s="35"/>
      <c r="H152" s="35"/>
      <c r="I152" s="192"/>
      <c r="J152" s="35"/>
      <c r="K152" s="35"/>
      <c r="L152" s="38"/>
      <c r="M152" s="193"/>
      <c r="N152" s="194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134</v>
      </c>
      <c r="AU152" s="16" t="s">
        <v>82</v>
      </c>
    </row>
    <row r="153" spans="1:65" s="2" customFormat="1" ht="19.2">
      <c r="A153" s="33"/>
      <c r="B153" s="34"/>
      <c r="C153" s="35"/>
      <c r="D153" s="190" t="s">
        <v>159</v>
      </c>
      <c r="E153" s="35"/>
      <c r="F153" s="206" t="s">
        <v>650</v>
      </c>
      <c r="G153" s="35"/>
      <c r="H153" s="35"/>
      <c r="I153" s="192"/>
      <c r="J153" s="35"/>
      <c r="K153" s="35"/>
      <c r="L153" s="38"/>
      <c r="M153" s="193"/>
      <c r="N153" s="194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159</v>
      </c>
      <c r="AU153" s="16" t="s">
        <v>82</v>
      </c>
    </row>
    <row r="154" spans="1:65" s="13" customFormat="1" ht="10.199999999999999">
      <c r="B154" s="195"/>
      <c r="C154" s="196"/>
      <c r="D154" s="190" t="s">
        <v>136</v>
      </c>
      <c r="E154" s="197" t="s">
        <v>19</v>
      </c>
      <c r="F154" s="198" t="s">
        <v>651</v>
      </c>
      <c r="G154" s="196"/>
      <c r="H154" s="199">
        <v>0.78</v>
      </c>
      <c r="I154" s="200"/>
      <c r="J154" s="196"/>
      <c r="K154" s="196"/>
      <c r="L154" s="201"/>
      <c r="M154" s="202"/>
      <c r="N154" s="203"/>
      <c r="O154" s="203"/>
      <c r="P154" s="203"/>
      <c r="Q154" s="203"/>
      <c r="R154" s="203"/>
      <c r="S154" s="203"/>
      <c r="T154" s="204"/>
      <c r="AT154" s="205" t="s">
        <v>136</v>
      </c>
      <c r="AU154" s="205" t="s">
        <v>82</v>
      </c>
      <c r="AV154" s="13" t="s">
        <v>82</v>
      </c>
      <c r="AW154" s="13" t="s">
        <v>33</v>
      </c>
      <c r="AX154" s="13" t="s">
        <v>79</v>
      </c>
      <c r="AY154" s="205" t="s">
        <v>125</v>
      </c>
    </row>
    <row r="155" spans="1:65" s="2" customFormat="1" ht="14.4" customHeight="1">
      <c r="A155" s="33"/>
      <c r="B155" s="34"/>
      <c r="C155" s="177" t="s">
        <v>7</v>
      </c>
      <c r="D155" s="177" t="s">
        <v>127</v>
      </c>
      <c r="E155" s="178" t="s">
        <v>652</v>
      </c>
      <c r="F155" s="179" t="s">
        <v>653</v>
      </c>
      <c r="G155" s="180" t="s">
        <v>149</v>
      </c>
      <c r="H155" s="181">
        <v>77.5</v>
      </c>
      <c r="I155" s="182"/>
      <c r="J155" s="183">
        <f>ROUND(I155*H155,2)</f>
        <v>0</v>
      </c>
      <c r="K155" s="179" t="s">
        <v>131</v>
      </c>
      <c r="L155" s="38"/>
      <c r="M155" s="184" t="s">
        <v>19</v>
      </c>
      <c r="N155" s="185" t="s">
        <v>42</v>
      </c>
      <c r="O155" s="63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8" t="s">
        <v>132</v>
      </c>
      <c r="AT155" s="188" t="s">
        <v>127</v>
      </c>
      <c r="AU155" s="188" t="s">
        <v>82</v>
      </c>
      <c r="AY155" s="16" t="s">
        <v>125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6" t="s">
        <v>79</v>
      </c>
      <c r="BK155" s="189">
        <f>ROUND(I155*H155,2)</f>
        <v>0</v>
      </c>
      <c r="BL155" s="16" t="s">
        <v>132</v>
      </c>
      <c r="BM155" s="188" t="s">
        <v>654</v>
      </c>
    </row>
    <row r="156" spans="1:65" s="2" customFormat="1" ht="10.199999999999999">
      <c r="A156" s="33"/>
      <c r="B156" s="34"/>
      <c r="C156" s="35"/>
      <c r="D156" s="190" t="s">
        <v>134</v>
      </c>
      <c r="E156" s="35"/>
      <c r="F156" s="191" t="s">
        <v>655</v>
      </c>
      <c r="G156" s="35"/>
      <c r="H156" s="35"/>
      <c r="I156" s="192"/>
      <c r="J156" s="35"/>
      <c r="K156" s="35"/>
      <c r="L156" s="38"/>
      <c r="M156" s="193"/>
      <c r="N156" s="194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134</v>
      </c>
      <c r="AU156" s="16" t="s">
        <v>82</v>
      </c>
    </row>
    <row r="157" spans="1:65" s="2" customFormat="1" ht="19.2">
      <c r="A157" s="33"/>
      <c r="B157" s="34"/>
      <c r="C157" s="35"/>
      <c r="D157" s="190" t="s">
        <v>159</v>
      </c>
      <c r="E157" s="35"/>
      <c r="F157" s="206" t="s">
        <v>656</v>
      </c>
      <c r="G157" s="35"/>
      <c r="H157" s="35"/>
      <c r="I157" s="192"/>
      <c r="J157" s="35"/>
      <c r="K157" s="35"/>
      <c r="L157" s="38"/>
      <c r="M157" s="193"/>
      <c r="N157" s="194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159</v>
      </c>
      <c r="AU157" s="16" t="s">
        <v>82</v>
      </c>
    </row>
    <row r="158" spans="1:65" s="13" customFormat="1" ht="10.199999999999999">
      <c r="B158" s="195"/>
      <c r="C158" s="196"/>
      <c r="D158" s="190" t="s">
        <v>136</v>
      </c>
      <c r="E158" s="197" t="s">
        <v>19</v>
      </c>
      <c r="F158" s="198" t="s">
        <v>657</v>
      </c>
      <c r="G158" s="196"/>
      <c r="H158" s="199">
        <v>77.5</v>
      </c>
      <c r="I158" s="200"/>
      <c r="J158" s="196"/>
      <c r="K158" s="196"/>
      <c r="L158" s="201"/>
      <c r="M158" s="202"/>
      <c r="N158" s="203"/>
      <c r="O158" s="203"/>
      <c r="P158" s="203"/>
      <c r="Q158" s="203"/>
      <c r="R158" s="203"/>
      <c r="S158" s="203"/>
      <c r="T158" s="204"/>
      <c r="AT158" s="205" t="s">
        <v>136</v>
      </c>
      <c r="AU158" s="205" t="s">
        <v>82</v>
      </c>
      <c r="AV158" s="13" t="s">
        <v>82</v>
      </c>
      <c r="AW158" s="13" t="s">
        <v>33</v>
      </c>
      <c r="AX158" s="13" t="s">
        <v>79</v>
      </c>
      <c r="AY158" s="205" t="s">
        <v>125</v>
      </c>
    </row>
    <row r="159" spans="1:65" s="2" customFormat="1" ht="14.4" customHeight="1">
      <c r="A159" s="33"/>
      <c r="B159" s="34"/>
      <c r="C159" s="177" t="s">
        <v>370</v>
      </c>
      <c r="D159" s="177" t="s">
        <v>127</v>
      </c>
      <c r="E159" s="178" t="s">
        <v>658</v>
      </c>
      <c r="F159" s="179" t="s">
        <v>659</v>
      </c>
      <c r="G159" s="180" t="s">
        <v>130</v>
      </c>
      <c r="H159" s="181">
        <v>56</v>
      </c>
      <c r="I159" s="182"/>
      <c r="J159" s="183">
        <f>ROUND(I159*H159,2)</f>
        <v>0</v>
      </c>
      <c r="K159" s="179" t="s">
        <v>19</v>
      </c>
      <c r="L159" s="38"/>
      <c r="M159" s="184" t="s">
        <v>19</v>
      </c>
      <c r="N159" s="185" t="s">
        <v>42</v>
      </c>
      <c r="O159" s="63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8" t="s">
        <v>132</v>
      </c>
      <c r="AT159" s="188" t="s">
        <v>127</v>
      </c>
      <c r="AU159" s="188" t="s">
        <v>82</v>
      </c>
      <c r="AY159" s="16" t="s">
        <v>125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6" t="s">
        <v>79</v>
      </c>
      <c r="BK159" s="189">
        <f>ROUND(I159*H159,2)</f>
        <v>0</v>
      </c>
      <c r="BL159" s="16" t="s">
        <v>132</v>
      </c>
      <c r="BM159" s="188" t="s">
        <v>660</v>
      </c>
    </row>
    <row r="160" spans="1:65" s="2" customFormat="1" ht="10.199999999999999">
      <c r="A160" s="33"/>
      <c r="B160" s="34"/>
      <c r="C160" s="35"/>
      <c r="D160" s="190" t="s">
        <v>134</v>
      </c>
      <c r="E160" s="35"/>
      <c r="F160" s="191" t="s">
        <v>659</v>
      </c>
      <c r="G160" s="35"/>
      <c r="H160" s="35"/>
      <c r="I160" s="192"/>
      <c r="J160" s="35"/>
      <c r="K160" s="35"/>
      <c r="L160" s="38"/>
      <c r="M160" s="193"/>
      <c r="N160" s="194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134</v>
      </c>
      <c r="AU160" s="16" t="s">
        <v>82</v>
      </c>
    </row>
    <row r="161" spans="1:65" s="13" customFormat="1" ht="10.199999999999999">
      <c r="B161" s="195"/>
      <c r="C161" s="196"/>
      <c r="D161" s="190" t="s">
        <v>136</v>
      </c>
      <c r="E161" s="197" t="s">
        <v>19</v>
      </c>
      <c r="F161" s="198" t="s">
        <v>584</v>
      </c>
      <c r="G161" s="196"/>
      <c r="H161" s="199">
        <v>56</v>
      </c>
      <c r="I161" s="200"/>
      <c r="J161" s="196"/>
      <c r="K161" s="196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136</v>
      </c>
      <c r="AU161" s="205" t="s">
        <v>82</v>
      </c>
      <c r="AV161" s="13" t="s">
        <v>82</v>
      </c>
      <c r="AW161" s="13" t="s">
        <v>33</v>
      </c>
      <c r="AX161" s="13" t="s">
        <v>79</v>
      </c>
      <c r="AY161" s="205" t="s">
        <v>125</v>
      </c>
    </row>
    <row r="162" spans="1:65" s="2" customFormat="1" ht="14.4" customHeight="1">
      <c r="A162" s="33"/>
      <c r="B162" s="34"/>
      <c r="C162" s="211" t="s">
        <v>376</v>
      </c>
      <c r="D162" s="211" t="s">
        <v>455</v>
      </c>
      <c r="E162" s="212" t="s">
        <v>661</v>
      </c>
      <c r="F162" s="213" t="s">
        <v>662</v>
      </c>
      <c r="G162" s="214" t="s">
        <v>534</v>
      </c>
      <c r="H162" s="215">
        <v>10.08</v>
      </c>
      <c r="I162" s="216"/>
      <c r="J162" s="217">
        <f>ROUND(I162*H162,2)</f>
        <v>0</v>
      </c>
      <c r="K162" s="213" t="s">
        <v>19</v>
      </c>
      <c r="L162" s="218"/>
      <c r="M162" s="219" t="s">
        <v>19</v>
      </c>
      <c r="N162" s="220" t="s">
        <v>42</v>
      </c>
      <c r="O162" s="63"/>
      <c r="P162" s="186">
        <f>O162*H162</f>
        <v>0</v>
      </c>
      <c r="Q162" s="186">
        <v>1E-3</v>
      </c>
      <c r="R162" s="186">
        <f>Q162*H162</f>
        <v>1.008E-2</v>
      </c>
      <c r="S162" s="186">
        <v>0</v>
      </c>
      <c r="T162" s="18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8" t="s">
        <v>173</v>
      </c>
      <c r="AT162" s="188" t="s">
        <v>455</v>
      </c>
      <c r="AU162" s="188" t="s">
        <v>82</v>
      </c>
      <c r="AY162" s="16" t="s">
        <v>125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16" t="s">
        <v>79</v>
      </c>
      <c r="BK162" s="189">
        <f>ROUND(I162*H162,2)</f>
        <v>0</v>
      </c>
      <c r="BL162" s="16" t="s">
        <v>132</v>
      </c>
      <c r="BM162" s="188" t="s">
        <v>663</v>
      </c>
    </row>
    <row r="163" spans="1:65" s="2" customFormat="1" ht="10.199999999999999">
      <c r="A163" s="33"/>
      <c r="B163" s="34"/>
      <c r="C163" s="35"/>
      <c r="D163" s="190" t="s">
        <v>134</v>
      </c>
      <c r="E163" s="35"/>
      <c r="F163" s="191" t="s">
        <v>662</v>
      </c>
      <c r="G163" s="35"/>
      <c r="H163" s="35"/>
      <c r="I163" s="192"/>
      <c r="J163" s="35"/>
      <c r="K163" s="35"/>
      <c r="L163" s="38"/>
      <c r="M163" s="193"/>
      <c r="N163" s="194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134</v>
      </c>
      <c r="AU163" s="16" t="s">
        <v>82</v>
      </c>
    </row>
    <row r="164" spans="1:65" s="2" customFormat="1" ht="19.2">
      <c r="A164" s="33"/>
      <c r="B164" s="34"/>
      <c r="C164" s="35"/>
      <c r="D164" s="190" t="s">
        <v>159</v>
      </c>
      <c r="E164" s="35"/>
      <c r="F164" s="206" t="s">
        <v>664</v>
      </c>
      <c r="G164" s="35"/>
      <c r="H164" s="35"/>
      <c r="I164" s="192"/>
      <c r="J164" s="35"/>
      <c r="K164" s="35"/>
      <c r="L164" s="38"/>
      <c r="M164" s="193"/>
      <c r="N164" s="194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159</v>
      </c>
      <c r="AU164" s="16" t="s">
        <v>82</v>
      </c>
    </row>
    <row r="165" spans="1:65" s="13" customFormat="1" ht="10.199999999999999">
      <c r="B165" s="195"/>
      <c r="C165" s="196"/>
      <c r="D165" s="190" t="s">
        <v>136</v>
      </c>
      <c r="E165" s="197" t="s">
        <v>19</v>
      </c>
      <c r="F165" s="198" t="s">
        <v>665</v>
      </c>
      <c r="G165" s="196"/>
      <c r="H165" s="199">
        <v>10.08</v>
      </c>
      <c r="I165" s="200"/>
      <c r="J165" s="196"/>
      <c r="K165" s="196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136</v>
      </c>
      <c r="AU165" s="205" t="s">
        <v>82</v>
      </c>
      <c r="AV165" s="13" t="s">
        <v>82</v>
      </c>
      <c r="AW165" s="13" t="s">
        <v>33</v>
      </c>
      <c r="AX165" s="13" t="s">
        <v>79</v>
      </c>
      <c r="AY165" s="205" t="s">
        <v>125</v>
      </c>
    </row>
    <row r="166" spans="1:65" s="2" customFormat="1" ht="14.4" customHeight="1">
      <c r="A166" s="33"/>
      <c r="B166" s="34"/>
      <c r="C166" s="177" t="s">
        <v>384</v>
      </c>
      <c r="D166" s="177" t="s">
        <v>127</v>
      </c>
      <c r="E166" s="178" t="s">
        <v>666</v>
      </c>
      <c r="F166" s="179" t="s">
        <v>667</v>
      </c>
      <c r="G166" s="180" t="s">
        <v>156</v>
      </c>
      <c r="H166" s="181">
        <v>7.58</v>
      </c>
      <c r="I166" s="182"/>
      <c r="J166" s="183">
        <f>ROUND(I166*H166,2)</f>
        <v>0</v>
      </c>
      <c r="K166" s="179" t="s">
        <v>131</v>
      </c>
      <c r="L166" s="38"/>
      <c r="M166" s="184" t="s">
        <v>19</v>
      </c>
      <c r="N166" s="185" t="s">
        <v>42</v>
      </c>
      <c r="O166" s="63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8" t="s">
        <v>132</v>
      </c>
      <c r="AT166" s="188" t="s">
        <v>127</v>
      </c>
      <c r="AU166" s="188" t="s">
        <v>82</v>
      </c>
      <c r="AY166" s="16" t="s">
        <v>125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16" t="s">
        <v>79</v>
      </c>
      <c r="BK166" s="189">
        <f>ROUND(I166*H166,2)</f>
        <v>0</v>
      </c>
      <c r="BL166" s="16" t="s">
        <v>132</v>
      </c>
      <c r="BM166" s="188" t="s">
        <v>668</v>
      </c>
    </row>
    <row r="167" spans="1:65" s="2" customFormat="1" ht="10.199999999999999">
      <c r="A167" s="33"/>
      <c r="B167" s="34"/>
      <c r="C167" s="35"/>
      <c r="D167" s="190" t="s">
        <v>134</v>
      </c>
      <c r="E167" s="35"/>
      <c r="F167" s="191" t="s">
        <v>669</v>
      </c>
      <c r="G167" s="35"/>
      <c r="H167" s="35"/>
      <c r="I167" s="192"/>
      <c r="J167" s="35"/>
      <c r="K167" s="35"/>
      <c r="L167" s="38"/>
      <c r="M167" s="193"/>
      <c r="N167" s="194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134</v>
      </c>
      <c r="AU167" s="16" t="s">
        <v>82</v>
      </c>
    </row>
    <row r="168" spans="1:65" s="13" customFormat="1" ht="10.199999999999999">
      <c r="B168" s="195"/>
      <c r="C168" s="196"/>
      <c r="D168" s="190" t="s">
        <v>136</v>
      </c>
      <c r="E168" s="197" t="s">
        <v>19</v>
      </c>
      <c r="F168" s="198" t="s">
        <v>670</v>
      </c>
      <c r="G168" s="196"/>
      <c r="H168" s="199">
        <v>1.98</v>
      </c>
      <c r="I168" s="200"/>
      <c r="J168" s="196"/>
      <c r="K168" s="196"/>
      <c r="L168" s="201"/>
      <c r="M168" s="202"/>
      <c r="N168" s="203"/>
      <c r="O168" s="203"/>
      <c r="P168" s="203"/>
      <c r="Q168" s="203"/>
      <c r="R168" s="203"/>
      <c r="S168" s="203"/>
      <c r="T168" s="204"/>
      <c r="AT168" s="205" t="s">
        <v>136</v>
      </c>
      <c r="AU168" s="205" t="s">
        <v>82</v>
      </c>
      <c r="AV168" s="13" t="s">
        <v>82</v>
      </c>
      <c r="AW168" s="13" t="s">
        <v>33</v>
      </c>
      <c r="AX168" s="13" t="s">
        <v>71</v>
      </c>
      <c r="AY168" s="205" t="s">
        <v>125</v>
      </c>
    </row>
    <row r="169" spans="1:65" s="13" customFormat="1" ht="10.199999999999999">
      <c r="B169" s="195"/>
      <c r="C169" s="196"/>
      <c r="D169" s="190" t="s">
        <v>136</v>
      </c>
      <c r="E169" s="197" t="s">
        <v>19</v>
      </c>
      <c r="F169" s="198" t="s">
        <v>671</v>
      </c>
      <c r="G169" s="196"/>
      <c r="H169" s="199">
        <v>5.6</v>
      </c>
      <c r="I169" s="200"/>
      <c r="J169" s="196"/>
      <c r="K169" s="196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136</v>
      </c>
      <c r="AU169" s="205" t="s">
        <v>82</v>
      </c>
      <c r="AV169" s="13" t="s">
        <v>82</v>
      </c>
      <c r="AW169" s="13" t="s">
        <v>33</v>
      </c>
      <c r="AX169" s="13" t="s">
        <v>71</v>
      </c>
      <c r="AY169" s="205" t="s">
        <v>125</v>
      </c>
    </row>
    <row r="170" spans="1:65" s="2" customFormat="1" ht="14.4" customHeight="1">
      <c r="A170" s="33"/>
      <c r="B170" s="34"/>
      <c r="C170" s="177" t="s">
        <v>391</v>
      </c>
      <c r="D170" s="177" t="s">
        <v>127</v>
      </c>
      <c r="E170" s="178" t="s">
        <v>672</v>
      </c>
      <c r="F170" s="179" t="s">
        <v>673</v>
      </c>
      <c r="G170" s="180" t="s">
        <v>156</v>
      </c>
      <c r="H170" s="181">
        <v>7.58</v>
      </c>
      <c r="I170" s="182"/>
      <c r="J170" s="183">
        <f>ROUND(I170*H170,2)</f>
        <v>0</v>
      </c>
      <c r="K170" s="179" t="s">
        <v>131</v>
      </c>
      <c r="L170" s="38"/>
      <c r="M170" s="184" t="s">
        <v>19</v>
      </c>
      <c r="N170" s="185" t="s">
        <v>42</v>
      </c>
      <c r="O170" s="63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8" t="s">
        <v>132</v>
      </c>
      <c r="AT170" s="188" t="s">
        <v>127</v>
      </c>
      <c r="AU170" s="188" t="s">
        <v>82</v>
      </c>
      <c r="AY170" s="16" t="s">
        <v>125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6" t="s">
        <v>79</v>
      </c>
      <c r="BK170" s="189">
        <f>ROUND(I170*H170,2)</f>
        <v>0</v>
      </c>
      <c r="BL170" s="16" t="s">
        <v>132</v>
      </c>
      <c r="BM170" s="188" t="s">
        <v>674</v>
      </c>
    </row>
    <row r="171" spans="1:65" s="2" customFormat="1" ht="10.199999999999999">
      <c r="A171" s="33"/>
      <c r="B171" s="34"/>
      <c r="C171" s="35"/>
      <c r="D171" s="190" t="s">
        <v>134</v>
      </c>
      <c r="E171" s="35"/>
      <c r="F171" s="191" t="s">
        <v>675</v>
      </c>
      <c r="G171" s="35"/>
      <c r="H171" s="35"/>
      <c r="I171" s="192"/>
      <c r="J171" s="35"/>
      <c r="K171" s="35"/>
      <c r="L171" s="38"/>
      <c r="M171" s="193"/>
      <c r="N171" s="194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134</v>
      </c>
      <c r="AU171" s="16" t="s">
        <v>82</v>
      </c>
    </row>
    <row r="172" spans="1:65" s="2" customFormat="1" ht="14.4" customHeight="1">
      <c r="A172" s="33"/>
      <c r="B172" s="34"/>
      <c r="C172" s="177" t="s">
        <v>396</v>
      </c>
      <c r="D172" s="177" t="s">
        <v>127</v>
      </c>
      <c r="E172" s="178" t="s">
        <v>676</v>
      </c>
      <c r="F172" s="179" t="s">
        <v>677</v>
      </c>
      <c r="G172" s="180" t="s">
        <v>156</v>
      </c>
      <c r="H172" s="181">
        <v>37.9</v>
      </c>
      <c r="I172" s="182"/>
      <c r="J172" s="183">
        <f>ROUND(I172*H172,2)</f>
        <v>0</v>
      </c>
      <c r="K172" s="179" t="s">
        <v>131</v>
      </c>
      <c r="L172" s="38"/>
      <c r="M172" s="184" t="s">
        <v>19</v>
      </c>
      <c r="N172" s="185" t="s">
        <v>42</v>
      </c>
      <c r="O172" s="63"/>
      <c r="P172" s="186">
        <f>O172*H172</f>
        <v>0</v>
      </c>
      <c r="Q172" s="186">
        <v>0</v>
      </c>
      <c r="R172" s="186">
        <f>Q172*H172</f>
        <v>0</v>
      </c>
      <c r="S172" s="186">
        <v>0</v>
      </c>
      <c r="T172" s="18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8" t="s">
        <v>132</v>
      </c>
      <c r="AT172" s="188" t="s">
        <v>127</v>
      </c>
      <c r="AU172" s="188" t="s">
        <v>82</v>
      </c>
      <c r="AY172" s="16" t="s">
        <v>125</v>
      </c>
      <c r="BE172" s="189">
        <f>IF(N172="základní",J172,0)</f>
        <v>0</v>
      </c>
      <c r="BF172" s="189">
        <f>IF(N172="snížená",J172,0)</f>
        <v>0</v>
      </c>
      <c r="BG172" s="189">
        <f>IF(N172="zákl. přenesená",J172,0)</f>
        <v>0</v>
      </c>
      <c r="BH172" s="189">
        <f>IF(N172="sníž. přenesená",J172,0)</f>
        <v>0</v>
      </c>
      <c r="BI172" s="189">
        <f>IF(N172="nulová",J172,0)</f>
        <v>0</v>
      </c>
      <c r="BJ172" s="16" t="s">
        <v>79</v>
      </c>
      <c r="BK172" s="189">
        <f>ROUND(I172*H172,2)</f>
        <v>0</v>
      </c>
      <c r="BL172" s="16" t="s">
        <v>132</v>
      </c>
      <c r="BM172" s="188" t="s">
        <v>678</v>
      </c>
    </row>
    <row r="173" spans="1:65" s="2" customFormat="1" ht="10.199999999999999">
      <c r="A173" s="33"/>
      <c r="B173" s="34"/>
      <c r="C173" s="35"/>
      <c r="D173" s="190" t="s">
        <v>134</v>
      </c>
      <c r="E173" s="35"/>
      <c r="F173" s="191" t="s">
        <v>679</v>
      </c>
      <c r="G173" s="35"/>
      <c r="H173" s="35"/>
      <c r="I173" s="192"/>
      <c r="J173" s="35"/>
      <c r="K173" s="35"/>
      <c r="L173" s="38"/>
      <c r="M173" s="193"/>
      <c r="N173" s="194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134</v>
      </c>
      <c r="AU173" s="16" t="s">
        <v>82</v>
      </c>
    </row>
    <row r="174" spans="1:65" s="13" customFormat="1" ht="10.199999999999999">
      <c r="B174" s="195"/>
      <c r="C174" s="196"/>
      <c r="D174" s="190" t="s">
        <v>136</v>
      </c>
      <c r="E174" s="197" t="s">
        <v>19</v>
      </c>
      <c r="F174" s="198" t="s">
        <v>680</v>
      </c>
      <c r="G174" s="196"/>
      <c r="H174" s="199">
        <v>37.9</v>
      </c>
      <c r="I174" s="200"/>
      <c r="J174" s="196"/>
      <c r="K174" s="196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136</v>
      </c>
      <c r="AU174" s="205" t="s">
        <v>82</v>
      </c>
      <c r="AV174" s="13" t="s">
        <v>82</v>
      </c>
      <c r="AW174" s="13" t="s">
        <v>33</v>
      </c>
      <c r="AX174" s="13" t="s">
        <v>79</v>
      </c>
      <c r="AY174" s="205" t="s">
        <v>125</v>
      </c>
    </row>
    <row r="175" spans="1:65" s="2" customFormat="1" ht="14.4" customHeight="1">
      <c r="A175" s="33"/>
      <c r="B175" s="34"/>
      <c r="C175" s="211" t="s">
        <v>403</v>
      </c>
      <c r="D175" s="211" t="s">
        <v>455</v>
      </c>
      <c r="E175" s="212" t="s">
        <v>681</v>
      </c>
      <c r="F175" s="213" t="s">
        <v>682</v>
      </c>
      <c r="G175" s="214" t="s">
        <v>156</v>
      </c>
      <c r="H175" s="215">
        <v>7.58</v>
      </c>
      <c r="I175" s="216"/>
      <c r="J175" s="217">
        <f>ROUND(I175*H175,2)</f>
        <v>0</v>
      </c>
      <c r="K175" s="213" t="s">
        <v>131</v>
      </c>
      <c r="L175" s="218"/>
      <c r="M175" s="219" t="s">
        <v>19</v>
      </c>
      <c r="N175" s="220" t="s">
        <v>42</v>
      </c>
      <c r="O175" s="63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8" t="s">
        <v>173</v>
      </c>
      <c r="AT175" s="188" t="s">
        <v>455</v>
      </c>
      <c r="AU175" s="188" t="s">
        <v>82</v>
      </c>
      <c r="AY175" s="16" t="s">
        <v>125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6" t="s">
        <v>79</v>
      </c>
      <c r="BK175" s="189">
        <f>ROUND(I175*H175,2)</f>
        <v>0</v>
      </c>
      <c r="BL175" s="16" t="s">
        <v>132</v>
      </c>
      <c r="BM175" s="188" t="s">
        <v>683</v>
      </c>
    </row>
    <row r="176" spans="1:65" s="2" customFormat="1" ht="10.199999999999999">
      <c r="A176" s="33"/>
      <c r="B176" s="34"/>
      <c r="C176" s="35"/>
      <c r="D176" s="190" t="s">
        <v>134</v>
      </c>
      <c r="E176" s="35"/>
      <c r="F176" s="191" t="s">
        <v>682</v>
      </c>
      <c r="G176" s="35"/>
      <c r="H176" s="35"/>
      <c r="I176" s="192"/>
      <c r="J176" s="35"/>
      <c r="K176" s="35"/>
      <c r="L176" s="38"/>
      <c r="M176" s="193"/>
      <c r="N176" s="194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134</v>
      </c>
      <c r="AU176" s="16" t="s">
        <v>82</v>
      </c>
    </row>
    <row r="177" spans="1:65" s="12" customFormat="1" ht="22.8" customHeight="1">
      <c r="B177" s="161"/>
      <c r="C177" s="162"/>
      <c r="D177" s="163" t="s">
        <v>70</v>
      </c>
      <c r="E177" s="175" t="s">
        <v>142</v>
      </c>
      <c r="F177" s="175" t="s">
        <v>369</v>
      </c>
      <c r="G177" s="162"/>
      <c r="H177" s="162"/>
      <c r="I177" s="165"/>
      <c r="J177" s="176">
        <f>BK177</f>
        <v>0</v>
      </c>
      <c r="K177" s="162"/>
      <c r="L177" s="167"/>
      <c r="M177" s="168"/>
      <c r="N177" s="169"/>
      <c r="O177" s="169"/>
      <c r="P177" s="170">
        <f>SUM(P178:P182)</f>
        <v>0</v>
      </c>
      <c r="Q177" s="169"/>
      <c r="R177" s="170">
        <f>SUM(R178:R182)</f>
        <v>0.189</v>
      </c>
      <c r="S177" s="169"/>
      <c r="T177" s="171">
        <f>SUM(T178:T182)</f>
        <v>0</v>
      </c>
      <c r="AR177" s="172" t="s">
        <v>79</v>
      </c>
      <c r="AT177" s="173" t="s">
        <v>70</v>
      </c>
      <c r="AU177" s="173" t="s">
        <v>79</v>
      </c>
      <c r="AY177" s="172" t="s">
        <v>125</v>
      </c>
      <c r="BK177" s="174">
        <f>SUM(BK178:BK182)</f>
        <v>0</v>
      </c>
    </row>
    <row r="178" spans="1:65" s="2" customFormat="1" ht="19.8" customHeight="1">
      <c r="A178" s="33"/>
      <c r="B178" s="34"/>
      <c r="C178" s="177" t="s">
        <v>410</v>
      </c>
      <c r="D178" s="177" t="s">
        <v>127</v>
      </c>
      <c r="E178" s="178" t="s">
        <v>684</v>
      </c>
      <c r="F178" s="179" t="s">
        <v>685</v>
      </c>
      <c r="G178" s="180" t="s">
        <v>130</v>
      </c>
      <c r="H178" s="181">
        <v>9</v>
      </c>
      <c r="I178" s="182"/>
      <c r="J178" s="183">
        <f>ROUND(I178*H178,2)</f>
        <v>0</v>
      </c>
      <c r="K178" s="179" t="s">
        <v>131</v>
      </c>
      <c r="L178" s="38"/>
      <c r="M178" s="184" t="s">
        <v>19</v>
      </c>
      <c r="N178" s="185" t="s">
        <v>42</v>
      </c>
      <c r="O178" s="63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8" t="s">
        <v>132</v>
      </c>
      <c r="AT178" s="188" t="s">
        <v>127</v>
      </c>
      <c r="AU178" s="188" t="s">
        <v>82</v>
      </c>
      <c r="AY178" s="16" t="s">
        <v>125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6" t="s">
        <v>79</v>
      </c>
      <c r="BK178" s="189">
        <f>ROUND(I178*H178,2)</f>
        <v>0</v>
      </c>
      <c r="BL178" s="16" t="s">
        <v>132</v>
      </c>
      <c r="BM178" s="188" t="s">
        <v>686</v>
      </c>
    </row>
    <row r="179" spans="1:65" s="2" customFormat="1" ht="19.2">
      <c r="A179" s="33"/>
      <c r="B179" s="34"/>
      <c r="C179" s="35"/>
      <c r="D179" s="190" t="s">
        <v>134</v>
      </c>
      <c r="E179" s="35"/>
      <c r="F179" s="191" t="s">
        <v>687</v>
      </c>
      <c r="G179" s="35"/>
      <c r="H179" s="35"/>
      <c r="I179" s="192"/>
      <c r="J179" s="35"/>
      <c r="K179" s="35"/>
      <c r="L179" s="38"/>
      <c r="M179" s="193"/>
      <c r="N179" s="194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134</v>
      </c>
      <c r="AU179" s="16" t="s">
        <v>82</v>
      </c>
    </row>
    <row r="180" spans="1:65" s="13" customFormat="1" ht="10.199999999999999">
      <c r="B180" s="195"/>
      <c r="C180" s="196"/>
      <c r="D180" s="190" t="s">
        <v>136</v>
      </c>
      <c r="E180" s="197" t="s">
        <v>19</v>
      </c>
      <c r="F180" s="198" t="s">
        <v>688</v>
      </c>
      <c r="G180" s="196"/>
      <c r="H180" s="199">
        <v>9</v>
      </c>
      <c r="I180" s="200"/>
      <c r="J180" s="196"/>
      <c r="K180" s="196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136</v>
      </c>
      <c r="AU180" s="205" t="s">
        <v>82</v>
      </c>
      <c r="AV180" s="13" t="s">
        <v>82</v>
      </c>
      <c r="AW180" s="13" t="s">
        <v>33</v>
      </c>
      <c r="AX180" s="13" t="s">
        <v>79</v>
      </c>
      <c r="AY180" s="205" t="s">
        <v>125</v>
      </c>
    </row>
    <row r="181" spans="1:65" s="2" customFormat="1" ht="14.4" customHeight="1">
      <c r="A181" s="33"/>
      <c r="B181" s="34"/>
      <c r="C181" s="211" t="s">
        <v>416</v>
      </c>
      <c r="D181" s="211" t="s">
        <v>455</v>
      </c>
      <c r="E181" s="212" t="s">
        <v>689</v>
      </c>
      <c r="F181" s="213" t="s">
        <v>690</v>
      </c>
      <c r="G181" s="214" t="s">
        <v>596</v>
      </c>
      <c r="H181" s="215">
        <v>9</v>
      </c>
      <c r="I181" s="216"/>
      <c r="J181" s="217">
        <f>ROUND(I181*H181,2)</f>
        <v>0</v>
      </c>
      <c r="K181" s="213" t="s">
        <v>19</v>
      </c>
      <c r="L181" s="218"/>
      <c r="M181" s="219" t="s">
        <v>19</v>
      </c>
      <c r="N181" s="220" t="s">
        <v>42</v>
      </c>
      <c r="O181" s="63"/>
      <c r="P181" s="186">
        <f>O181*H181</f>
        <v>0</v>
      </c>
      <c r="Q181" s="186">
        <v>2.1000000000000001E-2</v>
      </c>
      <c r="R181" s="186">
        <f>Q181*H181</f>
        <v>0.189</v>
      </c>
      <c r="S181" s="186">
        <v>0</v>
      </c>
      <c r="T181" s="18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8" t="s">
        <v>173</v>
      </c>
      <c r="AT181" s="188" t="s">
        <v>455</v>
      </c>
      <c r="AU181" s="188" t="s">
        <v>82</v>
      </c>
      <c r="AY181" s="16" t="s">
        <v>125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6" t="s">
        <v>79</v>
      </c>
      <c r="BK181" s="189">
        <f>ROUND(I181*H181,2)</f>
        <v>0</v>
      </c>
      <c r="BL181" s="16" t="s">
        <v>132</v>
      </c>
      <c r="BM181" s="188" t="s">
        <v>691</v>
      </c>
    </row>
    <row r="182" spans="1:65" s="2" customFormat="1" ht="10.199999999999999">
      <c r="A182" s="33"/>
      <c r="B182" s="34"/>
      <c r="C182" s="35"/>
      <c r="D182" s="190" t="s">
        <v>134</v>
      </c>
      <c r="E182" s="35"/>
      <c r="F182" s="191" t="s">
        <v>690</v>
      </c>
      <c r="G182" s="35"/>
      <c r="H182" s="35"/>
      <c r="I182" s="192"/>
      <c r="J182" s="35"/>
      <c r="K182" s="35"/>
      <c r="L182" s="38"/>
      <c r="M182" s="193"/>
      <c r="N182" s="194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134</v>
      </c>
      <c r="AU182" s="16" t="s">
        <v>82</v>
      </c>
    </row>
    <row r="183" spans="1:65" s="12" customFormat="1" ht="22.8" customHeight="1">
      <c r="B183" s="161"/>
      <c r="C183" s="162"/>
      <c r="D183" s="163" t="s">
        <v>70</v>
      </c>
      <c r="E183" s="175" t="s">
        <v>179</v>
      </c>
      <c r="F183" s="175" t="s">
        <v>459</v>
      </c>
      <c r="G183" s="162"/>
      <c r="H183" s="162"/>
      <c r="I183" s="165"/>
      <c r="J183" s="176">
        <f>BK183</f>
        <v>0</v>
      </c>
      <c r="K183" s="162"/>
      <c r="L183" s="167"/>
      <c r="M183" s="168"/>
      <c r="N183" s="169"/>
      <c r="O183" s="169"/>
      <c r="P183" s="170">
        <f>SUM(P184:P186)</f>
        <v>0</v>
      </c>
      <c r="Q183" s="169"/>
      <c r="R183" s="170">
        <f>SUM(R184:R186)</f>
        <v>0</v>
      </c>
      <c r="S183" s="169"/>
      <c r="T183" s="171">
        <f>SUM(T184:T186)</f>
        <v>0</v>
      </c>
      <c r="AR183" s="172" t="s">
        <v>79</v>
      </c>
      <c r="AT183" s="173" t="s">
        <v>70</v>
      </c>
      <c r="AU183" s="173" t="s">
        <v>79</v>
      </c>
      <c r="AY183" s="172" t="s">
        <v>125</v>
      </c>
      <c r="BK183" s="174">
        <f>SUM(BK184:BK186)</f>
        <v>0</v>
      </c>
    </row>
    <row r="184" spans="1:65" s="2" customFormat="1" ht="14.4" customHeight="1">
      <c r="A184" s="33"/>
      <c r="B184" s="34"/>
      <c r="C184" s="177" t="s">
        <v>422</v>
      </c>
      <c r="D184" s="177" t="s">
        <v>127</v>
      </c>
      <c r="E184" s="178" t="s">
        <v>692</v>
      </c>
      <c r="F184" s="179" t="s">
        <v>693</v>
      </c>
      <c r="G184" s="180" t="s">
        <v>596</v>
      </c>
      <c r="H184" s="181">
        <v>20</v>
      </c>
      <c r="I184" s="182"/>
      <c r="J184" s="183">
        <f>ROUND(I184*H184,2)</f>
        <v>0</v>
      </c>
      <c r="K184" s="179" t="s">
        <v>19</v>
      </c>
      <c r="L184" s="38"/>
      <c r="M184" s="184" t="s">
        <v>19</v>
      </c>
      <c r="N184" s="185" t="s">
        <v>42</v>
      </c>
      <c r="O184" s="63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8" t="s">
        <v>132</v>
      </c>
      <c r="AT184" s="188" t="s">
        <v>127</v>
      </c>
      <c r="AU184" s="188" t="s">
        <v>82</v>
      </c>
      <c r="AY184" s="16" t="s">
        <v>125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6" t="s">
        <v>79</v>
      </c>
      <c r="BK184" s="189">
        <f>ROUND(I184*H184,2)</f>
        <v>0</v>
      </c>
      <c r="BL184" s="16" t="s">
        <v>132</v>
      </c>
      <c r="BM184" s="188" t="s">
        <v>694</v>
      </c>
    </row>
    <row r="185" spans="1:65" s="2" customFormat="1" ht="10.199999999999999">
      <c r="A185" s="33"/>
      <c r="B185" s="34"/>
      <c r="C185" s="35"/>
      <c r="D185" s="190" t="s">
        <v>134</v>
      </c>
      <c r="E185" s="35"/>
      <c r="F185" s="191" t="s">
        <v>693</v>
      </c>
      <c r="G185" s="35"/>
      <c r="H185" s="35"/>
      <c r="I185" s="192"/>
      <c r="J185" s="35"/>
      <c r="K185" s="35"/>
      <c r="L185" s="38"/>
      <c r="M185" s="193"/>
      <c r="N185" s="194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134</v>
      </c>
      <c r="AU185" s="16" t="s">
        <v>82</v>
      </c>
    </row>
    <row r="186" spans="1:65" s="13" customFormat="1" ht="10.199999999999999">
      <c r="B186" s="195"/>
      <c r="C186" s="196"/>
      <c r="D186" s="190" t="s">
        <v>136</v>
      </c>
      <c r="E186" s="197" t="s">
        <v>19</v>
      </c>
      <c r="F186" s="198" t="s">
        <v>695</v>
      </c>
      <c r="G186" s="196"/>
      <c r="H186" s="199">
        <v>20</v>
      </c>
      <c r="I186" s="200"/>
      <c r="J186" s="196"/>
      <c r="K186" s="196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136</v>
      </c>
      <c r="AU186" s="205" t="s">
        <v>82</v>
      </c>
      <c r="AV186" s="13" t="s">
        <v>82</v>
      </c>
      <c r="AW186" s="13" t="s">
        <v>33</v>
      </c>
      <c r="AX186" s="13" t="s">
        <v>79</v>
      </c>
      <c r="AY186" s="205" t="s">
        <v>125</v>
      </c>
    </row>
    <row r="187" spans="1:65" s="12" customFormat="1" ht="22.8" customHeight="1">
      <c r="B187" s="161"/>
      <c r="C187" s="162"/>
      <c r="D187" s="163" t="s">
        <v>70</v>
      </c>
      <c r="E187" s="175" t="s">
        <v>238</v>
      </c>
      <c r="F187" s="175" t="s">
        <v>239</v>
      </c>
      <c r="G187" s="162"/>
      <c r="H187" s="162"/>
      <c r="I187" s="165"/>
      <c r="J187" s="176">
        <f>BK187</f>
        <v>0</v>
      </c>
      <c r="K187" s="162"/>
      <c r="L187" s="167"/>
      <c r="M187" s="168"/>
      <c r="N187" s="169"/>
      <c r="O187" s="169"/>
      <c r="P187" s="170">
        <f>SUM(P188:P189)</f>
        <v>0</v>
      </c>
      <c r="Q187" s="169"/>
      <c r="R187" s="170">
        <f>SUM(R188:R189)</f>
        <v>0</v>
      </c>
      <c r="S187" s="169"/>
      <c r="T187" s="171">
        <f>SUM(T188:T189)</f>
        <v>0</v>
      </c>
      <c r="AR187" s="172" t="s">
        <v>79</v>
      </c>
      <c r="AT187" s="173" t="s">
        <v>70</v>
      </c>
      <c r="AU187" s="173" t="s">
        <v>79</v>
      </c>
      <c r="AY187" s="172" t="s">
        <v>125</v>
      </c>
      <c r="BK187" s="174">
        <f>SUM(BK188:BK189)</f>
        <v>0</v>
      </c>
    </row>
    <row r="188" spans="1:65" s="2" customFormat="1" ht="14.4" customHeight="1">
      <c r="A188" s="33"/>
      <c r="B188" s="34"/>
      <c r="C188" s="177" t="s">
        <v>429</v>
      </c>
      <c r="D188" s="177" t="s">
        <v>127</v>
      </c>
      <c r="E188" s="178" t="s">
        <v>696</v>
      </c>
      <c r="F188" s="179" t="s">
        <v>697</v>
      </c>
      <c r="G188" s="180" t="s">
        <v>203</v>
      </c>
      <c r="H188" s="181">
        <v>2.6309999999999998</v>
      </c>
      <c r="I188" s="182"/>
      <c r="J188" s="183">
        <f>ROUND(I188*H188,2)</f>
        <v>0</v>
      </c>
      <c r="K188" s="179" t="s">
        <v>131</v>
      </c>
      <c r="L188" s="38"/>
      <c r="M188" s="184" t="s">
        <v>19</v>
      </c>
      <c r="N188" s="185" t="s">
        <v>42</v>
      </c>
      <c r="O188" s="63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8" t="s">
        <v>132</v>
      </c>
      <c r="AT188" s="188" t="s">
        <v>127</v>
      </c>
      <c r="AU188" s="188" t="s">
        <v>82</v>
      </c>
      <c r="AY188" s="16" t="s">
        <v>125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6" t="s">
        <v>79</v>
      </c>
      <c r="BK188" s="189">
        <f>ROUND(I188*H188,2)</f>
        <v>0</v>
      </c>
      <c r="BL188" s="16" t="s">
        <v>132</v>
      </c>
      <c r="BM188" s="188" t="s">
        <v>698</v>
      </c>
    </row>
    <row r="189" spans="1:65" s="2" customFormat="1" ht="10.199999999999999">
      <c r="A189" s="33"/>
      <c r="B189" s="34"/>
      <c r="C189" s="35"/>
      <c r="D189" s="190" t="s">
        <v>134</v>
      </c>
      <c r="E189" s="35"/>
      <c r="F189" s="191" t="s">
        <v>699</v>
      </c>
      <c r="G189" s="35"/>
      <c r="H189" s="35"/>
      <c r="I189" s="192"/>
      <c r="J189" s="35"/>
      <c r="K189" s="35"/>
      <c r="L189" s="38"/>
      <c r="M189" s="207"/>
      <c r="N189" s="208"/>
      <c r="O189" s="209"/>
      <c r="P189" s="209"/>
      <c r="Q189" s="209"/>
      <c r="R189" s="209"/>
      <c r="S189" s="209"/>
      <c r="T189" s="21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134</v>
      </c>
      <c r="AU189" s="16" t="s">
        <v>82</v>
      </c>
    </row>
    <row r="190" spans="1:65" s="2" customFormat="1" ht="6.9" customHeight="1">
      <c r="A190" s="33"/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38"/>
      <c r="M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</row>
  </sheetData>
  <sheetProtection algorithmName="SHA-512" hashValue="egBEPrVAUx3oIas7N25lOLQiCv61Z1pttqceyJJmA1ZdACOFHTJOMjMxXLiyhVJFF3eyUrJZ6Nf4LJ9zaVNq4g==" saltValue="O9ulxOvEHInWlEDoyGZuOotJBzR4T5he38IPnjqOdP14tYFNCdp55JMkAbhlmS4j3CwRzfxGE/WzaWieQCpuBw==" spinCount="100000" sheet="1" objects="1" scenarios="1" formatColumns="0" formatRows="0" autoFilter="0"/>
  <autoFilter ref="C83:K189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95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9" t="str">
        <f>'Rekapitulace stavby'!K6</f>
        <v>Společná zařízení Malé Výkleky - Retenční nádrž VHO 1 a průleh PEO 4</v>
      </c>
      <c r="F7" s="350"/>
      <c r="G7" s="350"/>
      <c r="H7" s="350"/>
      <c r="L7" s="19"/>
    </row>
    <row r="8" spans="1:46" s="1" customFormat="1" ht="12" customHeight="1">
      <c r="B8" s="19"/>
      <c r="D8" s="111" t="s">
        <v>100</v>
      </c>
      <c r="L8" s="19"/>
    </row>
    <row r="9" spans="1:46" s="2" customFormat="1" ht="14.4" customHeight="1">
      <c r="A9" s="33"/>
      <c r="B9" s="38"/>
      <c r="C9" s="33"/>
      <c r="D9" s="33"/>
      <c r="E9" s="349" t="s">
        <v>558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700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5.6" customHeight="1">
      <c r="A11" s="33"/>
      <c r="B11" s="38"/>
      <c r="C11" s="33"/>
      <c r="D11" s="33"/>
      <c r="E11" s="351" t="s">
        <v>701</v>
      </c>
      <c r="F11" s="352"/>
      <c r="G11" s="352"/>
      <c r="H11" s="352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90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4. 2. 2021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3" t="str">
        <f>'Rekapitulace stavby'!E14</f>
        <v>Vyplň údaj</v>
      </c>
      <c r="F20" s="354"/>
      <c r="G20" s="354"/>
      <c r="H20" s="354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4"/>
      <c r="B29" s="115"/>
      <c r="C29" s="114"/>
      <c r="D29" s="114"/>
      <c r="E29" s="355" t="s">
        <v>19</v>
      </c>
      <c r="F29" s="355"/>
      <c r="G29" s="355"/>
      <c r="H29" s="355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41</v>
      </c>
      <c r="E35" s="111" t="s">
        <v>42</v>
      </c>
      <c r="F35" s="122">
        <f>ROUND((SUM(BE88:BE127)),  2)</f>
        <v>0</v>
      </c>
      <c r="G35" s="33"/>
      <c r="H35" s="33"/>
      <c r="I35" s="123">
        <v>0.21</v>
      </c>
      <c r="J35" s="122">
        <f>ROUND(((SUM(BE88:BE127))*I35),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43</v>
      </c>
      <c r="F36" s="122">
        <f>ROUND((SUM(BF88:BF127)),  2)</f>
        <v>0</v>
      </c>
      <c r="G36" s="33"/>
      <c r="H36" s="33"/>
      <c r="I36" s="123">
        <v>0.15</v>
      </c>
      <c r="J36" s="122">
        <f>ROUND(((SUM(BF88:BF127))*I36),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44</v>
      </c>
      <c r="F37" s="122">
        <f>ROUND((SUM(BG88:BG127)),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45</v>
      </c>
      <c r="F38" s="122">
        <f>ROUND((SUM(BH88:BH127)),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46</v>
      </c>
      <c r="F39" s="122">
        <f>ROUND((SUM(BI88:BI127)),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102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56" t="str">
        <f>E7</f>
        <v>Společná zařízení Malé Výkleky - Retenční nádrž VHO 1 a průleh PEO 4</v>
      </c>
      <c r="F50" s="357"/>
      <c r="G50" s="357"/>
      <c r="H50" s="35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100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56" t="s">
        <v>558</v>
      </c>
      <c r="F52" s="358"/>
      <c r="G52" s="358"/>
      <c r="H52" s="358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700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35"/>
      <c r="D54" s="35"/>
      <c r="E54" s="305" t="str">
        <f>E11</f>
        <v>SO 03.1 - Následná péče 1. rok</v>
      </c>
      <c r="F54" s="358"/>
      <c r="G54" s="358"/>
      <c r="H54" s="358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4. 2. 2021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6" customHeight="1">
      <c r="A58" s="33"/>
      <c r="B58" s="34"/>
      <c r="C58" s="28" t="s">
        <v>25</v>
      </c>
      <c r="D58" s="35"/>
      <c r="E58" s="35"/>
      <c r="F58" s="26" t="str">
        <f>E17</f>
        <v>ČR-SPÚ, Pobočka Pardubice</v>
      </c>
      <c r="G58" s="35"/>
      <c r="H58" s="35"/>
      <c r="I58" s="28" t="s">
        <v>31</v>
      </c>
      <c r="J58" s="31" t="str">
        <f>E23</f>
        <v>GAP Pardubice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103</v>
      </c>
      <c r="D61" s="136"/>
      <c r="E61" s="136"/>
      <c r="F61" s="136"/>
      <c r="G61" s="136"/>
      <c r="H61" s="136"/>
      <c r="I61" s="136"/>
      <c r="J61" s="137" t="s">
        <v>104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105</v>
      </c>
    </row>
    <row r="64" spans="1:47" s="9" customFormat="1" ht="24.9" customHeight="1">
      <c r="B64" s="139"/>
      <c r="C64" s="140"/>
      <c r="D64" s="141" t="s">
        <v>106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95" customHeight="1">
      <c r="B65" s="145"/>
      <c r="C65" s="96"/>
      <c r="D65" s="146" t="s">
        <v>107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95" customHeight="1">
      <c r="B66" s="145"/>
      <c r="C66" s="96"/>
      <c r="D66" s="146" t="s">
        <v>109</v>
      </c>
      <c r="E66" s="147"/>
      <c r="F66" s="147"/>
      <c r="G66" s="147"/>
      <c r="H66" s="147"/>
      <c r="I66" s="147"/>
      <c r="J66" s="148">
        <f>J125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110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56" t="str">
        <f>E7</f>
        <v>Společná zařízení Malé Výkleky - Retenční nádrž VHO 1 a průleh PEO 4</v>
      </c>
      <c r="F76" s="357"/>
      <c r="G76" s="357"/>
      <c r="H76" s="357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100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4.4" customHeight="1">
      <c r="A78" s="33"/>
      <c r="B78" s="34"/>
      <c r="C78" s="35"/>
      <c r="D78" s="35"/>
      <c r="E78" s="356" t="s">
        <v>558</v>
      </c>
      <c r="F78" s="358"/>
      <c r="G78" s="358"/>
      <c r="H78" s="358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700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35"/>
      <c r="D80" s="35"/>
      <c r="E80" s="305" t="str">
        <f>E11</f>
        <v>SO 03.1 - Následná péče 1. rok</v>
      </c>
      <c r="F80" s="358"/>
      <c r="G80" s="358"/>
      <c r="H80" s="358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4. 2. 2021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6" customHeight="1">
      <c r="A84" s="33"/>
      <c r="B84" s="34"/>
      <c r="C84" s="28" t="s">
        <v>25</v>
      </c>
      <c r="D84" s="35"/>
      <c r="E84" s="35"/>
      <c r="F84" s="26" t="str">
        <f>E17</f>
        <v>ČR-SPÚ, Pobočka Pardubice</v>
      </c>
      <c r="G84" s="35"/>
      <c r="H84" s="35"/>
      <c r="I84" s="28" t="s">
        <v>31</v>
      </c>
      <c r="J84" s="31" t="str">
        <f>E23</f>
        <v>GAP Pardubice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111</v>
      </c>
      <c r="D87" s="153" t="s">
        <v>56</v>
      </c>
      <c r="E87" s="153" t="s">
        <v>52</v>
      </c>
      <c r="F87" s="153" t="s">
        <v>53</v>
      </c>
      <c r="G87" s="153" t="s">
        <v>112</v>
      </c>
      <c r="H87" s="153" t="s">
        <v>113</v>
      </c>
      <c r="I87" s="153" t="s">
        <v>114</v>
      </c>
      <c r="J87" s="153" t="s">
        <v>104</v>
      </c>
      <c r="K87" s="154" t="s">
        <v>115</v>
      </c>
      <c r="L87" s="155"/>
      <c r="M87" s="67" t="s">
        <v>19</v>
      </c>
      <c r="N87" s="68" t="s">
        <v>41</v>
      </c>
      <c r="O87" s="68" t="s">
        <v>116</v>
      </c>
      <c r="P87" s="68" t="s">
        <v>117</v>
      </c>
      <c r="Q87" s="68" t="s">
        <v>118</v>
      </c>
      <c r="R87" s="68" t="s">
        <v>119</v>
      </c>
      <c r="S87" s="68" t="s">
        <v>120</v>
      </c>
      <c r="T87" s="69" t="s">
        <v>121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8" customHeight="1">
      <c r="A88" s="33"/>
      <c r="B88" s="34"/>
      <c r="C88" s="74" t="s">
        <v>122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0.15104000000000001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105</v>
      </c>
      <c r="BK88" s="160">
        <f>BK89</f>
        <v>0</v>
      </c>
    </row>
    <row r="89" spans="1:65" s="12" customFormat="1" ht="25.95" customHeight="1">
      <c r="B89" s="161"/>
      <c r="C89" s="162"/>
      <c r="D89" s="163" t="s">
        <v>70</v>
      </c>
      <c r="E89" s="164" t="s">
        <v>123</v>
      </c>
      <c r="F89" s="164" t="s">
        <v>124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P90+P125</f>
        <v>0</v>
      </c>
      <c r="Q89" s="169"/>
      <c r="R89" s="170">
        <f>R90+R125</f>
        <v>0.15104000000000001</v>
      </c>
      <c r="S89" s="169"/>
      <c r="T89" s="171">
        <f>T90+T125</f>
        <v>0</v>
      </c>
      <c r="AR89" s="172" t="s">
        <v>79</v>
      </c>
      <c r="AT89" s="173" t="s">
        <v>70</v>
      </c>
      <c r="AU89" s="173" t="s">
        <v>71</v>
      </c>
      <c r="AY89" s="172" t="s">
        <v>125</v>
      </c>
      <c r="BK89" s="174">
        <f>BK90+BK125</f>
        <v>0</v>
      </c>
    </row>
    <row r="90" spans="1:65" s="12" customFormat="1" ht="22.8" customHeight="1">
      <c r="B90" s="161"/>
      <c r="C90" s="162"/>
      <c r="D90" s="163" t="s">
        <v>70</v>
      </c>
      <c r="E90" s="175" t="s">
        <v>79</v>
      </c>
      <c r="F90" s="175" t="s">
        <v>126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SUM(P91:P124)</f>
        <v>0</v>
      </c>
      <c r="Q90" s="169"/>
      <c r="R90" s="170">
        <f>SUM(R91:R124)</f>
        <v>0.15104000000000001</v>
      </c>
      <c r="S90" s="169"/>
      <c r="T90" s="171">
        <f>SUM(T91:T124)</f>
        <v>0</v>
      </c>
      <c r="AR90" s="172" t="s">
        <v>79</v>
      </c>
      <c r="AT90" s="173" t="s">
        <v>70</v>
      </c>
      <c r="AU90" s="173" t="s">
        <v>79</v>
      </c>
      <c r="AY90" s="172" t="s">
        <v>125</v>
      </c>
      <c r="BK90" s="174">
        <f>SUM(BK91:BK124)</f>
        <v>0</v>
      </c>
    </row>
    <row r="91" spans="1:65" s="2" customFormat="1" ht="14.4" customHeight="1">
      <c r="A91" s="33"/>
      <c r="B91" s="34"/>
      <c r="C91" s="177" t="s">
        <v>79</v>
      </c>
      <c r="D91" s="177" t="s">
        <v>127</v>
      </c>
      <c r="E91" s="178" t="s">
        <v>559</v>
      </c>
      <c r="F91" s="179" t="s">
        <v>560</v>
      </c>
      <c r="G91" s="180" t="s">
        <v>149</v>
      </c>
      <c r="H91" s="181">
        <v>7764.8</v>
      </c>
      <c r="I91" s="182"/>
      <c r="J91" s="183">
        <f>ROUND(I91*H91,2)</f>
        <v>0</v>
      </c>
      <c r="K91" s="179" t="s">
        <v>131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132</v>
      </c>
      <c r="AT91" s="188" t="s">
        <v>127</v>
      </c>
      <c r="AU91" s="188" t="s">
        <v>82</v>
      </c>
      <c r="AY91" s="16" t="s">
        <v>125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132</v>
      </c>
      <c r="BM91" s="188" t="s">
        <v>702</v>
      </c>
    </row>
    <row r="92" spans="1:65" s="2" customFormat="1" ht="10.199999999999999">
      <c r="A92" s="33"/>
      <c r="B92" s="34"/>
      <c r="C92" s="35"/>
      <c r="D92" s="190" t="s">
        <v>134</v>
      </c>
      <c r="E92" s="35"/>
      <c r="F92" s="191" t="s">
        <v>562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134</v>
      </c>
      <c r="AU92" s="16" t="s">
        <v>82</v>
      </c>
    </row>
    <row r="93" spans="1:65" s="2" customFormat="1" ht="19.2">
      <c r="A93" s="33"/>
      <c r="B93" s="34"/>
      <c r="C93" s="35"/>
      <c r="D93" s="190" t="s">
        <v>159</v>
      </c>
      <c r="E93" s="35"/>
      <c r="F93" s="206" t="s">
        <v>703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159</v>
      </c>
      <c r="AU93" s="16" t="s">
        <v>82</v>
      </c>
    </row>
    <row r="94" spans="1:65" s="13" customFormat="1" ht="10.199999999999999">
      <c r="B94" s="195"/>
      <c r="C94" s="196"/>
      <c r="D94" s="190" t="s">
        <v>136</v>
      </c>
      <c r="E94" s="197" t="s">
        <v>19</v>
      </c>
      <c r="F94" s="198" t="s">
        <v>704</v>
      </c>
      <c r="G94" s="196"/>
      <c r="H94" s="199">
        <v>7764.8</v>
      </c>
      <c r="I94" s="200"/>
      <c r="J94" s="196"/>
      <c r="K94" s="196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136</v>
      </c>
      <c r="AU94" s="205" t="s">
        <v>82</v>
      </c>
      <c r="AV94" s="13" t="s">
        <v>82</v>
      </c>
      <c r="AW94" s="13" t="s">
        <v>33</v>
      </c>
      <c r="AX94" s="13" t="s">
        <v>79</v>
      </c>
      <c r="AY94" s="205" t="s">
        <v>125</v>
      </c>
    </row>
    <row r="95" spans="1:65" s="2" customFormat="1" ht="14.4" customHeight="1">
      <c r="A95" s="33"/>
      <c r="B95" s="34"/>
      <c r="C95" s="177" t="s">
        <v>82</v>
      </c>
      <c r="D95" s="177" t="s">
        <v>127</v>
      </c>
      <c r="E95" s="178" t="s">
        <v>705</v>
      </c>
      <c r="F95" s="179" t="s">
        <v>706</v>
      </c>
      <c r="G95" s="180" t="s">
        <v>130</v>
      </c>
      <c r="H95" s="181">
        <v>310</v>
      </c>
      <c r="I95" s="182"/>
      <c r="J95" s="183">
        <f>ROUND(I95*H95,2)</f>
        <v>0</v>
      </c>
      <c r="K95" s="179" t="s">
        <v>19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132</v>
      </c>
      <c r="AT95" s="188" t="s">
        <v>127</v>
      </c>
      <c r="AU95" s="188" t="s">
        <v>82</v>
      </c>
      <c r="AY95" s="16" t="s">
        <v>125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132</v>
      </c>
      <c r="BM95" s="188" t="s">
        <v>707</v>
      </c>
    </row>
    <row r="96" spans="1:65" s="2" customFormat="1" ht="10.199999999999999">
      <c r="A96" s="33"/>
      <c r="B96" s="34"/>
      <c r="C96" s="35"/>
      <c r="D96" s="190" t="s">
        <v>134</v>
      </c>
      <c r="E96" s="35"/>
      <c r="F96" s="191" t="s">
        <v>706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134</v>
      </c>
      <c r="AU96" s="16" t="s">
        <v>82</v>
      </c>
    </row>
    <row r="97" spans="1:65" s="13" customFormat="1" ht="10.199999999999999">
      <c r="B97" s="195"/>
      <c r="C97" s="196"/>
      <c r="D97" s="190" t="s">
        <v>136</v>
      </c>
      <c r="E97" s="197" t="s">
        <v>19</v>
      </c>
      <c r="F97" s="198" t="s">
        <v>708</v>
      </c>
      <c r="G97" s="196"/>
      <c r="H97" s="199">
        <v>310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136</v>
      </c>
      <c r="AU97" s="205" t="s">
        <v>82</v>
      </c>
      <c r="AV97" s="13" t="s">
        <v>82</v>
      </c>
      <c r="AW97" s="13" t="s">
        <v>33</v>
      </c>
      <c r="AX97" s="13" t="s">
        <v>79</v>
      </c>
      <c r="AY97" s="205" t="s">
        <v>125</v>
      </c>
    </row>
    <row r="98" spans="1:65" s="2" customFormat="1" ht="14.4" customHeight="1">
      <c r="A98" s="33"/>
      <c r="B98" s="34"/>
      <c r="C98" s="177" t="s">
        <v>142</v>
      </c>
      <c r="D98" s="177" t="s">
        <v>127</v>
      </c>
      <c r="E98" s="178" t="s">
        <v>624</v>
      </c>
      <c r="F98" s="179" t="s">
        <v>625</v>
      </c>
      <c r="G98" s="180" t="s">
        <v>130</v>
      </c>
      <c r="H98" s="181">
        <v>198</v>
      </c>
      <c r="I98" s="182"/>
      <c r="J98" s="183">
        <f>ROUND(I98*H98,2)</f>
        <v>0</v>
      </c>
      <c r="K98" s="179" t="s">
        <v>131</v>
      </c>
      <c r="L98" s="38"/>
      <c r="M98" s="184" t="s">
        <v>19</v>
      </c>
      <c r="N98" s="185" t="s">
        <v>42</v>
      </c>
      <c r="O98" s="63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8" t="s">
        <v>132</v>
      </c>
      <c r="AT98" s="188" t="s">
        <v>127</v>
      </c>
      <c r="AU98" s="188" t="s">
        <v>82</v>
      </c>
      <c r="AY98" s="16" t="s">
        <v>125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6" t="s">
        <v>79</v>
      </c>
      <c r="BK98" s="189">
        <f>ROUND(I98*H98,2)</f>
        <v>0</v>
      </c>
      <c r="BL98" s="16" t="s">
        <v>132</v>
      </c>
      <c r="BM98" s="188" t="s">
        <v>709</v>
      </c>
    </row>
    <row r="99" spans="1:65" s="2" customFormat="1" ht="10.199999999999999">
      <c r="A99" s="33"/>
      <c r="B99" s="34"/>
      <c r="C99" s="35"/>
      <c r="D99" s="190" t="s">
        <v>134</v>
      </c>
      <c r="E99" s="35"/>
      <c r="F99" s="191" t="s">
        <v>627</v>
      </c>
      <c r="G99" s="35"/>
      <c r="H99" s="35"/>
      <c r="I99" s="192"/>
      <c r="J99" s="35"/>
      <c r="K99" s="35"/>
      <c r="L99" s="38"/>
      <c r="M99" s="193"/>
      <c r="N99" s="194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134</v>
      </c>
      <c r="AU99" s="16" t="s">
        <v>82</v>
      </c>
    </row>
    <row r="100" spans="1:65" s="13" customFormat="1" ht="10.199999999999999">
      <c r="B100" s="195"/>
      <c r="C100" s="196"/>
      <c r="D100" s="190" t="s">
        <v>136</v>
      </c>
      <c r="E100" s="197" t="s">
        <v>19</v>
      </c>
      <c r="F100" s="198" t="s">
        <v>710</v>
      </c>
      <c r="G100" s="196"/>
      <c r="H100" s="199">
        <v>198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136</v>
      </c>
      <c r="AU100" s="205" t="s">
        <v>82</v>
      </c>
      <c r="AV100" s="13" t="s">
        <v>82</v>
      </c>
      <c r="AW100" s="13" t="s">
        <v>33</v>
      </c>
      <c r="AX100" s="13" t="s">
        <v>71</v>
      </c>
      <c r="AY100" s="205" t="s">
        <v>125</v>
      </c>
    </row>
    <row r="101" spans="1:65" s="2" customFormat="1" ht="14.4" customHeight="1">
      <c r="A101" s="33"/>
      <c r="B101" s="34"/>
      <c r="C101" s="211" t="s">
        <v>132</v>
      </c>
      <c r="D101" s="211" t="s">
        <v>455</v>
      </c>
      <c r="E101" s="212" t="s">
        <v>628</v>
      </c>
      <c r="F101" s="213" t="s">
        <v>629</v>
      </c>
      <c r="G101" s="214" t="s">
        <v>534</v>
      </c>
      <c r="H101" s="215">
        <v>1.04</v>
      </c>
      <c r="I101" s="216"/>
      <c r="J101" s="217">
        <f>ROUND(I101*H101,2)</f>
        <v>0</v>
      </c>
      <c r="K101" s="213" t="s">
        <v>19</v>
      </c>
      <c r="L101" s="218"/>
      <c r="M101" s="219" t="s">
        <v>19</v>
      </c>
      <c r="N101" s="220" t="s">
        <v>42</v>
      </c>
      <c r="O101" s="63"/>
      <c r="P101" s="186">
        <f>O101*H101</f>
        <v>0</v>
      </c>
      <c r="Q101" s="186">
        <v>1E-3</v>
      </c>
      <c r="R101" s="186">
        <f>Q101*H101</f>
        <v>1.0400000000000001E-3</v>
      </c>
      <c r="S101" s="186">
        <v>0</v>
      </c>
      <c r="T101" s="187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8" t="s">
        <v>173</v>
      </c>
      <c r="AT101" s="188" t="s">
        <v>455</v>
      </c>
      <c r="AU101" s="188" t="s">
        <v>82</v>
      </c>
      <c r="AY101" s="16" t="s">
        <v>125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6" t="s">
        <v>79</v>
      </c>
      <c r="BK101" s="189">
        <f>ROUND(I101*H101,2)</f>
        <v>0</v>
      </c>
      <c r="BL101" s="16" t="s">
        <v>132</v>
      </c>
      <c r="BM101" s="188" t="s">
        <v>711</v>
      </c>
    </row>
    <row r="102" spans="1:65" s="2" customFormat="1" ht="10.199999999999999">
      <c r="A102" s="33"/>
      <c r="B102" s="34"/>
      <c r="C102" s="35"/>
      <c r="D102" s="190" t="s">
        <v>134</v>
      </c>
      <c r="E102" s="35"/>
      <c r="F102" s="191" t="s">
        <v>629</v>
      </c>
      <c r="G102" s="35"/>
      <c r="H102" s="35"/>
      <c r="I102" s="192"/>
      <c r="J102" s="35"/>
      <c r="K102" s="35"/>
      <c r="L102" s="38"/>
      <c r="M102" s="193"/>
      <c r="N102" s="194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134</v>
      </c>
      <c r="AU102" s="16" t="s">
        <v>82</v>
      </c>
    </row>
    <row r="103" spans="1:65" s="13" customFormat="1" ht="10.199999999999999">
      <c r="B103" s="195"/>
      <c r="C103" s="196"/>
      <c r="D103" s="190" t="s">
        <v>136</v>
      </c>
      <c r="E103" s="197" t="s">
        <v>19</v>
      </c>
      <c r="F103" s="198" t="s">
        <v>712</v>
      </c>
      <c r="G103" s="196"/>
      <c r="H103" s="199">
        <v>1.04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136</v>
      </c>
      <c r="AU103" s="205" t="s">
        <v>82</v>
      </c>
      <c r="AV103" s="13" t="s">
        <v>82</v>
      </c>
      <c r="AW103" s="13" t="s">
        <v>33</v>
      </c>
      <c r="AX103" s="13" t="s">
        <v>79</v>
      </c>
      <c r="AY103" s="205" t="s">
        <v>125</v>
      </c>
    </row>
    <row r="104" spans="1:65" s="2" customFormat="1" ht="14.4" customHeight="1">
      <c r="A104" s="33"/>
      <c r="B104" s="34"/>
      <c r="C104" s="177" t="s">
        <v>153</v>
      </c>
      <c r="D104" s="177" t="s">
        <v>127</v>
      </c>
      <c r="E104" s="178" t="s">
        <v>652</v>
      </c>
      <c r="F104" s="179" t="s">
        <v>653</v>
      </c>
      <c r="G104" s="180" t="s">
        <v>149</v>
      </c>
      <c r="H104" s="181">
        <v>77.5</v>
      </c>
      <c r="I104" s="182"/>
      <c r="J104" s="183">
        <f>ROUND(I104*H104,2)</f>
        <v>0</v>
      </c>
      <c r="K104" s="179" t="s">
        <v>131</v>
      </c>
      <c r="L104" s="38"/>
      <c r="M104" s="184" t="s">
        <v>19</v>
      </c>
      <c r="N104" s="185" t="s">
        <v>42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132</v>
      </c>
      <c r="AT104" s="188" t="s">
        <v>127</v>
      </c>
      <c r="AU104" s="188" t="s">
        <v>82</v>
      </c>
      <c r="AY104" s="16" t="s">
        <v>125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79</v>
      </c>
      <c r="BK104" s="189">
        <f>ROUND(I104*H104,2)</f>
        <v>0</v>
      </c>
      <c r="BL104" s="16" t="s">
        <v>132</v>
      </c>
      <c r="BM104" s="188" t="s">
        <v>713</v>
      </c>
    </row>
    <row r="105" spans="1:65" s="2" customFormat="1" ht="10.199999999999999">
      <c r="A105" s="33"/>
      <c r="B105" s="34"/>
      <c r="C105" s="35"/>
      <c r="D105" s="190" t="s">
        <v>134</v>
      </c>
      <c r="E105" s="35"/>
      <c r="F105" s="191" t="s">
        <v>655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134</v>
      </c>
      <c r="AU105" s="16" t="s">
        <v>82</v>
      </c>
    </row>
    <row r="106" spans="1:65" s="2" customFormat="1" ht="19.2">
      <c r="A106" s="33"/>
      <c r="B106" s="34"/>
      <c r="C106" s="35"/>
      <c r="D106" s="190" t="s">
        <v>159</v>
      </c>
      <c r="E106" s="35"/>
      <c r="F106" s="206" t="s">
        <v>656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159</v>
      </c>
      <c r="AU106" s="16" t="s">
        <v>82</v>
      </c>
    </row>
    <row r="107" spans="1:65" s="13" customFormat="1" ht="10.199999999999999">
      <c r="B107" s="195"/>
      <c r="C107" s="196"/>
      <c r="D107" s="190" t="s">
        <v>136</v>
      </c>
      <c r="E107" s="197" t="s">
        <v>19</v>
      </c>
      <c r="F107" s="198" t="s">
        <v>657</v>
      </c>
      <c r="G107" s="196"/>
      <c r="H107" s="199">
        <v>77.5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136</v>
      </c>
      <c r="AU107" s="205" t="s">
        <v>82</v>
      </c>
      <c r="AV107" s="13" t="s">
        <v>82</v>
      </c>
      <c r="AW107" s="13" t="s">
        <v>33</v>
      </c>
      <c r="AX107" s="13" t="s">
        <v>79</v>
      </c>
      <c r="AY107" s="205" t="s">
        <v>125</v>
      </c>
    </row>
    <row r="108" spans="1:65" s="2" customFormat="1" ht="14.4" customHeight="1">
      <c r="A108" s="33"/>
      <c r="B108" s="34"/>
      <c r="C108" s="177" t="s">
        <v>162</v>
      </c>
      <c r="D108" s="177" t="s">
        <v>127</v>
      </c>
      <c r="E108" s="178" t="s">
        <v>714</v>
      </c>
      <c r="F108" s="179" t="s">
        <v>715</v>
      </c>
      <c r="G108" s="180" t="s">
        <v>596</v>
      </c>
      <c r="H108" s="181">
        <v>10</v>
      </c>
      <c r="I108" s="182"/>
      <c r="J108" s="183">
        <f>ROUND(I108*H108,2)</f>
        <v>0</v>
      </c>
      <c r="K108" s="179" t="s">
        <v>19</v>
      </c>
      <c r="L108" s="38"/>
      <c r="M108" s="184" t="s">
        <v>19</v>
      </c>
      <c r="N108" s="185" t="s">
        <v>42</v>
      </c>
      <c r="O108" s="63"/>
      <c r="P108" s="186">
        <f>O108*H108</f>
        <v>0</v>
      </c>
      <c r="Q108" s="186">
        <v>3.0000000000000001E-3</v>
      </c>
      <c r="R108" s="186">
        <f>Q108*H108</f>
        <v>0.03</v>
      </c>
      <c r="S108" s="186">
        <v>0</v>
      </c>
      <c r="T108" s="187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8" t="s">
        <v>132</v>
      </c>
      <c r="AT108" s="188" t="s">
        <v>127</v>
      </c>
      <c r="AU108" s="188" t="s">
        <v>82</v>
      </c>
      <c r="AY108" s="16" t="s">
        <v>125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6" t="s">
        <v>79</v>
      </c>
      <c r="BK108" s="189">
        <f>ROUND(I108*H108,2)</f>
        <v>0</v>
      </c>
      <c r="BL108" s="16" t="s">
        <v>132</v>
      </c>
      <c r="BM108" s="188" t="s">
        <v>716</v>
      </c>
    </row>
    <row r="109" spans="1:65" s="2" customFormat="1" ht="10.199999999999999">
      <c r="A109" s="33"/>
      <c r="B109" s="34"/>
      <c r="C109" s="35"/>
      <c r="D109" s="190" t="s">
        <v>134</v>
      </c>
      <c r="E109" s="35"/>
      <c r="F109" s="191" t="s">
        <v>715</v>
      </c>
      <c r="G109" s="35"/>
      <c r="H109" s="35"/>
      <c r="I109" s="192"/>
      <c r="J109" s="35"/>
      <c r="K109" s="35"/>
      <c r="L109" s="38"/>
      <c r="M109" s="193"/>
      <c r="N109" s="194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134</v>
      </c>
      <c r="AU109" s="16" t="s">
        <v>82</v>
      </c>
    </row>
    <row r="110" spans="1:65" s="13" customFormat="1" ht="10.199999999999999">
      <c r="B110" s="195"/>
      <c r="C110" s="196"/>
      <c r="D110" s="190" t="s">
        <v>136</v>
      </c>
      <c r="E110" s="197" t="s">
        <v>19</v>
      </c>
      <c r="F110" s="198" t="s">
        <v>717</v>
      </c>
      <c r="G110" s="196"/>
      <c r="H110" s="199">
        <v>10</v>
      </c>
      <c r="I110" s="200"/>
      <c r="J110" s="196"/>
      <c r="K110" s="196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136</v>
      </c>
      <c r="AU110" s="205" t="s">
        <v>82</v>
      </c>
      <c r="AV110" s="13" t="s">
        <v>82</v>
      </c>
      <c r="AW110" s="13" t="s">
        <v>33</v>
      </c>
      <c r="AX110" s="13" t="s">
        <v>79</v>
      </c>
      <c r="AY110" s="205" t="s">
        <v>125</v>
      </c>
    </row>
    <row r="111" spans="1:65" s="2" customFormat="1" ht="14.4" customHeight="1">
      <c r="A111" s="33"/>
      <c r="B111" s="34"/>
      <c r="C111" s="177" t="s">
        <v>167</v>
      </c>
      <c r="D111" s="177" t="s">
        <v>127</v>
      </c>
      <c r="E111" s="178" t="s">
        <v>718</v>
      </c>
      <c r="F111" s="179" t="s">
        <v>719</v>
      </c>
      <c r="G111" s="180" t="s">
        <v>596</v>
      </c>
      <c r="H111" s="181">
        <v>6</v>
      </c>
      <c r="I111" s="182"/>
      <c r="J111" s="183">
        <f>ROUND(I111*H111,2)</f>
        <v>0</v>
      </c>
      <c r="K111" s="179" t="s">
        <v>19</v>
      </c>
      <c r="L111" s="38"/>
      <c r="M111" s="184" t="s">
        <v>19</v>
      </c>
      <c r="N111" s="185" t="s">
        <v>42</v>
      </c>
      <c r="O111" s="63"/>
      <c r="P111" s="186">
        <f>O111*H111</f>
        <v>0</v>
      </c>
      <c r="Q111" s="186">
        <v>0.02</v>
      </c>
      <c r="R111" s="186">
        <f>Q111*H111</f>
        <v>0.12</v>
      </c>
      <c r="S111" s="186">
        <v>0</v>
      </c>
      <c r="T111" s="187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8" t="s">
        <v>132</v>
      </c>
      <c r="AT111" s="188" t="s">
        <v>127</v>
      </c>
      <c r="AU111" s="188" t="s">
        <v>82</v>
      </c>
      <c r="AY111" s="16" t="s">
        <v>125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6" t="s">
        <v>79</v>
      </c>
      <c r="BK111" s="189">
        <f>ROUND(I111*H111,2)</f>
        <v>0</v>
      </c>
      <c r="BL111" s="16" t="s">
        <v>132</v>
      </c>
      <c r="BM111" s="188" t="s">
        <v>720</v>
      </c>
    </row>
    <row r="112" spans="1:65" s="2" customFormat="1" ht="10.199999999999999">
      <c r="A112" s="33"/>
      <c r="B112" s="34"/>
      <c r="C112" s="35"/>
      <c r="D112" s="190" t="s">
        <v>134</v>
      </c>
      <c r="E112" s="35"/>
      <c r="F112" s="191" t="s">
        <v>719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134</v>
      </c>
      <c r="AU112" s="16" t="s">
        <v>82</v>
      </c>
    </row>
    <row r="113" spans="1:65" s="13" customFormat="1" ht="10.199999999999999">
      <c r="B113" s="195"/>
      <c r="C113" s="196"/>
      <c r="D113" s="190" t="s">
        <v>136</v>
      </c>
      <c r="E113" s="197" t="s">
        <v>19</v>
      </c>
      <c r="F113" s="198" t="s">
        <v>721</v>
      </c>
      <c r="G113" s="196"/>
      <c r="H113" s="199">
        <v>6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136</v>
      </c>
      <c r="AU113" s="205" t="s">
        <v>82</v>
      </c>
      <c r="AV113" s="13" t="s">
        <v>82</v>
      </c>
      <c r="AW113" s="13" t="s">
        <v>33</v>
      </c>
      <c r="AX113" s="13" t="s">
        <v>79</v>
      </c>
      <c r="AY113" s="205" t="s">
        <v>125</v>
      </c>
    </row>
    <row r="114" spans="1:65" s="2" customFormat="1" ht="14.4" customHeight="1">
      <c r="A114" s="33"/>
      <c r="B114" s="34"/>
      <c r="C114" s="177" t="s">
        <v>173</v>
      </c>
      <c r="D114" s="177" t="s">
        <v>127</v>
      </c>
      <c r="E114" s="178" t="s">
        <v>666</v>
      </c>
      <c r="F114" s="179" t="s">
        <v>667</v>
      </c>
      <c r="G114" s="180" t="s">
        <v>156</v>
      </c>
      <c r="H114" s="181">
        <v>22.74</v>
      </c>
      <c r="I114" s="182"/>
      <c r="J114" s="183">
        <f>ROUND(I114*H114,2)</f>
        <v>0</v>
      </c>
      <c r="K114" s="179" t="s">
        <v>131</v>
      </c>
      <c r="L114" s="38"/>
      <c r="M114" s="184" t="s">
        <v>19</v>
      </c>
      <c r="N114" s="185" t="s">
        <v>42</v>
      </c>
      <c r="O114" s="63"/>
      <c r="P114" s="186">
        <f>O114*H114</f>
        <v>0</v>
      </c>
      <c r="Q114" s="186">
        <v>0</v>
      </c>
      <c r="R114" s="186">
        <f>Q114*H114</f>
        <v>0</v>
      </c>
      <c r="S114" s="186">
        <v>0</v>
      </c>
      <c r="T114" s="187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8" t="s">
        <v>132</v>
      </c>
      <c r="AT114" s="188" t="s">
        <v>127</v>
      </c>
      <c r="AU114" s="188" t="s">
        <v>82</v>
      </c>
      <c r="AY114" s="16" t="s">
        <v>125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16" t="s">
        <v>79</v>
      </c>
      <c r="BK114" s="189">
        <f>ROUND(I114*H114,2)</f>
        <v>0</v>
      </c>
      <c r="BL114" s="16" t="s">
        <v>132</v>
      </c>
      <c r="BM114" s="188" t="s">
        <v>722</v>
      </c>
    </row>
    <row r="115" spans="1:65" s="2" customFormat="1" ht="10.199999999999999">
      <c r="A115" s="33"/>
      <c r="B115" s="34"/>
      <c r="C115" s="35"/>
      <c r="D115" s="190" t="s">
        <v>134</v>
      </c>
      <c r="E115" s="35"/>
      <c r="F115" s="191" t="s">
        <v>669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134</v>
      </c>
      <c r="AU115" s="16" t="s">
        <v>82</v>
      </c>
    </row>
    <row r="116" spans="1:65" s="13" customFormat="1" ht="10.199999999999999">
      <c r="B116" s="195"/>
      <c r="C116" s="196"/>
      <c r="D116" s="190" t="s">
        <v>136</v>
      </c>
      <c r="E116" s="197" t="s">
        <v>19</v>
      </c>
      <c r="F116" s="198" t="s">
        <v>723</v>
      </c>
      <c r="G116" s="196"/>
      <c r="H116" s="199">
        <v>5.94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136</v>
      </c>
      <c r="AU116" s="205" t="s">
        <v>82</v>
      </c>
      <c r="AV116" s="13" t="s">
        <v>82</v>
      </c>
      <c r="AW116" s="13" t="s">
        <v>33</v>
      </c>
      <c r="AX116" s="13" t="s">
        <v>71</v>
      </c>
      <c r="AY116" s="205" t="s">
        <v>125</v>
      </c>
    </row>
    <row r="117" spans="1:65" s="13" customFormat="1" ht="10.199999999999999">
      <c r="B117" s="195"/>
      <c r="C117" s="196"/>
      <c r="D117" s="190" t="s">
        <v>136</v>
      </c>
      <c r="E117" s="197" t="s">
        <v>19</v>
      </c>
      <c r="F117" s="198" t="s">
        <v>724</v>
      </c>
      <c r="G117" s="196"/>
      <c r="H117" s="199">
        <v>16.8</v>
      </c>
      <c r="I117" s="200"/>
      <c r="J117" s="196"/>
      <c r="K117" s="196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136</v>
      </c>
      <c r="AU117" s="205" t="s">
        <v>82</v>
      </c>
      <c r="AV117" s="13" t="s">
        <v>82</v>
      </c>
      <c r="AW117" s="13" t="s">
        <v>33</v>
      </c>
      <c r="AX117" s="13" t="s">
        <v>71</v>
      </c>
      <c r="AY117" s="205" t="s">
        <v>125</v>
      </c>
    </row>
    <row r="118" spans="1:65" s="2" customFormat="1" ht="14.4" customHeight="1">
      <c r="A118" s="33"/>
      <c r="B118" s="34"/>
      <c r="C118" s="177" t="s">
        <v>179</v>
      </c>
      <c r="D118" s="177" t="s">
        <v>127</v>
      </c>
      <c r="E118" s="178" t="s">
        <v>672</v>
      </c>
      <c r="F118" s="179" t="s">
        <v>673</v>
      </c>
      <c r="G118" s="180" t="s">
        <v>156</v>
      </c>
      <c r="H118" s="181">
        <v>22.74</v>
      </c>
      <c r="I118" s="182"/>
      <c r="J118" s="183">
        <f>ROUND(I118*H118,2)</f>
        <v>0</v>
      </c>
      <c r="K118" s="179" t="s">
        <v>131</v>
      </c>
      <c r="L118" s="38"/>
      <c r="M118" s="184" t="s">
        <v>19</v>
      </c>
      <c r="N118" s="185" t="s">
        <v>42</v>
      </c>
      <c r="O118" s="63"/>
      <c r="P118" s="186">
        <f>O118*H118</f>
        <v>0</v>
      </c>
      <c r="Q118" s="186">
        <v>0</v>
      </c>
      <c r="R118" s="186">
        <f>Q118*H118</f>
        <v>0</v>
      </c>
      <c r="S118" s="186">
        <v>0</v>
      </c>
      <c r="T118" s="187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8" t="s">
        <v>132</v>
      </c>
      <c r="AT118" s="188" t="s">
        <v>127</v>
      </c>
      <c r="AU118" s="188" t="s">
        <v>82</v>
      </c>
      <c r="AY118" s="16" t="s">
        <v>125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16" t="s">
        <v>79</v>
      </c>
      <c r="BK118" s="189">
        <f>ROUND(I118*H118,2)</f>
        <v>0</v>
      </c>
      <c r="BL118" s="16" t="s">
        <v>132</v>
      </c>
      <c r="BM118" s="188" t="s">
        <v>725</v>
      </c>
    </row>
    <row r="119" spans="1:65" s="2" customFormat="1" ht="10.199999999999999">
      <c r="A119" s="33"/>
      <c r="B119" s="34"/>
      <c r="C119" s="35"/>
      <c r="D119" s="190" t="s">
        <v>134</v>
      </c>
      <c r="E119" s="35"/>
      <c r="F119" s="191" t="s">
        <v>675</v>
      </c>
      <c r="G119" s="35"/>
      <c r="H119" s="35"/>
      <c r="I119" s="192"/>
      <c r="J119" s="35"/>
      <c r="K119" s="35"/>
      <c r="L119" s="38"/>
      <c r="M119" s="193"/>
      <c r="N119" s="194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134</v>
      </c>
      <c r="AU119" s="16" t="s">
        <v>82</v>
      </c>
    </row>
    <row r="120" spans="1:65" s="2" customFormat="1" ht="14.4" customHeight="1">
      <c r="A120" s="33"/>
      <c r="B120" s="34"/>
      <c r="C120" s="177" t="s">
        <v>188</v>
      </c>
      <c r="D120" s="177" t="s">
        <v>127</v>
      </c>
      <c r="E120" s="178" t="s">
        <v>676</v>
      </c>
      <c r="F120" s="179" t="s">
        <v>677</v>
      </c>
      <c r="G120" s="180" t="s">
        <v>156</v>
      </c>
      <c r="H120" s="181">
        <v>113.7</v>
      </c>
      <c r="I120" s="182"/>
      <c r="J120" s="183">
        <f>ROUND(I120*H120,2)</f>
        <v>0</v>
      </c>
      <c r="K120" s="179" t="s">
        <v>131</v>
      </c>
      <c r="L120" s="38"/>
      <c r="M120" s="184" t="s">
        <v>19</v>
      </c>
      <c r="N120" s="185" t="s">
        <v>42</v>
      </c>
      <c r="O120" s="63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8" t="s">
        <v>132</v>
      </c>
      <c r="AT120" s="188" t="s">
        <v>127</v>
      </c>
      <c r="AU120" s="188" t="s">
        <v>82</v>
      </c>
      <c r="AY120" s="16" t="s">
        <v>125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6" t="s">
        <v>79</v>
      </c>
      <c r="BK120" s="189">
        <f>ROUND(I120*H120,2)</f>
        <v>0</v>
      </c>
      <c r="BL120" s="16" t="s">
        <v>132</v>
      </c>
      <c r="BM120" s="188" t="s">
        <v>726</v>
      </c>
    </row>
    <row r="121" spans="1:65" s="2" customFormat="1" ht="10.199999999999999">
      <c r="A121" s="33"/>
      <c r="B121" s="34"/>
      <c r="C121" s="35"/>
      <c r="D121" s="190" t="s">
        <v>134</v>
      </c>
      <c r="E121" s="35"/>
      <c r="F121" s="191" t="s">
        <v>679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134</v>
      </c>
      <c r="AU121" s="16" t="s">
        <v>82</v>
      </c>
    </row>
    <row r="122" spans="1:65" s="13" customFormat="1" ht="10.199999999999999">
      <c r="B122" s="195"/>
      <c r="C122" s="196"/>
      <c r="D122" s="190" t="s">
        <v>136</v>
      </c>
      <c r="E122" s="197" t="s">
        <v>19</v>
      </c>
      <c r="F122" s="198" t="s">
        <v>727</v>
      </c>
      <c r="G122" s="196"/>
      <c r="H122" s="199">
        <v>113.7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136</v>
      </c>
      <c r="AU122" s="205" t="s">
        <v>82</v>
      </c>
      <c r="AV122" s="13" t="s">
        <v>82</v>
      </c>
      <c r="AW122" s="13" t="s">
        <v>33</v>
      </c>
      <c r="AX122" s="13" t="s">
        <v>79</v>
      </c>
      <c r="AY122" s="205" t="s">
        <v>125</v>
      </c>
    </row>
    <row r="123" spans="1:65" s="2" customFormat="1" ht="14.4" customHeight="1">
      <c r="A123" s="33"/>
      <c r="B123" s="34"/>
      <c r="C123" s="211" t="s">
        <v>194</v>
      </c>
      <c r="D123" s="211" t="s">
        <v>455</v>
      </c>
      <c r="E123" s="212" t="s">
        <v>681</v>
      </c>
      <c r="F123" s="213" t="s">
        <v>682</v>
      </c>
      <c r="G123" s="214" t="s">
        <v>156</v>
      </c>
      <c r="H123" s="215">
        <v>22.74</v>
      </c>
      <c r="I123" s="216"/>
      <c r="J123" s="217">
        <f>ROUND(I123*H123,2)</f>
        <v>0</v>
      </c>
      <c r="K123" s="213" t="s">
        <v>131</v>
      </c>
      <c r="L123" s="218"/>
      <c r="M123" s="219" t="s">
        <v>19</v>
      </c>
      <c r="N123" s="220" t="s">
        <v>42</v>
      </c>
      <c r="O123" s="63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173</v>
      </c>
      <c r="AT123" s="188" t="s">
        <v>455</v>
      </c>
      <c r="AU123" s="188" t="s">
        <v>82</v>
      </c>
      <c r="AY123" s="16" t="s">
        <v>125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79</v>
      </c>
      <c r="BK123" s="189">
        <f>ROUND(I123*H123,2)</f>
        <v>0</v>
      </c>
      <c r="BL123" s="16" t="s">
        <v>132</v>
      </c>
      <c r="BM123" s="188" t="s">
        <v>728</v>
      </c>
    </row>
    <row r="124" spans="1:65" s="2" customFormat="1" ht="10.199999999999999">
      <c r="A124" s="33"/>
      <c r="B124" s="34"/>
      <c r="C124" s="35"/>
      <c r="D124" s="190" t="s">
        <v>134</v>
      </c>
      <c r="E124" s="35"/>
      <c r="F124" s="191" t="s">
        <v>682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134</v>
      </c>
      <c r="AU124" s="16" t="s">
        <v>82</v>
      </c>
    </row>
    <row r="125" spans="1:65" s="12" customFormat="1" ht="22.8" customHeight="1">
      <c r="B125" s="161"/>
      <c r="C125" s="162"/>
      <c r="D125" s="163" t="s">
        <v>70</v>
      </c>
      <c r="E125" s="175" t="s">
        <v>238</v>
      </c>
      <c r="F125" s="175" t="s">
        <v>239</v>
      </c>
      <c r="G125" s="162"/>
      <c r="H125" s="162"/>
      <c r="I125" s="165"/>
      <c r="J125" s="176">
        <f>BK125</f>
        <v>0</v>
      </c>
      <c r="K125" s="162"/>
      <c r="L125" s="167"/>
      <c r="M125" s="168"/>
      <c r="N125" s="169"/>
      <c r="O125" s="169"/>
      <c r="P125" s="170">
        <f>SUM(P126:P127)</f>
        <v>0</v>
      </c>
      <c r="Q125" s="169"/>
      <c r="R125" s="170">
        <f>SUM(R126:R127)</f>
        <v>0</v>
      </c>
      <c r="S125" s="169"/>
      <c r="T125" s="171">
        <f>SUM(T126:T127)</f>
        <v>0</v>
      </c>
      <c r="AR125" s="172" t="s">
        <v>79</v>
      </c>
      <c r="AT125" s="173" t="s">
        <v>70</v>
      </c>
      <c r="AU125" s="173" t="s">
        <v>79</v>
      </c>
      <c r="AY125" s="172" t="s">
        <v>125</v>
      </c>
      <c r="BK125" s="174">
        <f>SUM(BK126:BK127)</f>
        <v>0</v>
      </c>
    </row>
    <row r="126" spans="1:65" s="2" customFormat="1" ht="14.4" customHeight="1">
      <c r="A126" s="33"/>
      <c r="B126" s="34"/>
      <c r="C126" s="177" t="s">
        <v>200</v>
      </c>
      <c r="D126" s="177" t="s">
        <v>127</v>
      </c>
      <c r="E126" s="178" t="s">
        <v>696</v>
      </c>
      <c r="F126" s="179" t="s">
        <v>697</v>
      </c>
      <c r="G126" s="180" t="s">
        <v>203</v>
      </c>
      <c r="H126" s="181">
        <v>0.151</v>
      </c>
      <c r="I126" s="182"/>
      <c r="J126" s="183">
        <f>ROUND(I126*H126,2)</f>
        <v>0</v>
      </c>
      <c r="K126" s="179" t="s">
        <v>131</v>
      </c>
      <c r="L126" s="38"/>
      <c r="M126" s="184" t="s">
        <v>19</v>
      </c>
      <c r="N126" s="185" t="s">
        <v>42</v>
      </c>
      <c r="O126" s="63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132</v>
      </c>
      <c r="AT126" s="188" t="s">
        <v>127</v>
      </c>
      <c r="AU126" s="188" t="s">
        <v>82</v>
      </c>
      <c r="AY126" s="16" t="s">
        <v>125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6" t="s">
        <v>79</v>
      </c>
      <c r="BK126" s="189">
        <f>ROUND(I126*H126,2)</f>
        <v>0</v>
      </c>
      <c r="BL126" s="16" t="s">
        <v>132</v>
      </c>
      <c r="BM126" s="188" t="s">
        <v>729</v>
      </c>
    </row>
    <row r="127" spans="1:65" s="2" customFormat="1" ht="10.199999999999999">
      <c r="A127" s="33"/>
      <c r="B127" s="34"/>
      <c r="C127" s="35"/>
      <c r="D127" s="190" t="s">
        <v>134</v>
      </c>
      <c r="E127" s="35"/>
      <c r="F127" s="191" t="s">
        <v>699</v>
      </c>
      <c r="G127" s="35"/>
      <c r="H127" s="35"/>
      <c r="I127" s="192"/>
      <c r="J127" s="35"/>
      <c r="K127" s="35"/>
      <c r="L127" s="38"/>
      <c r="M127" s="207"/>
      <c r="N127" s="208"/>
      <c r="O127" s="209"/>
      <c r="P127" s="209"/>
      <c r="Q127" s="209"/>
      <c r="R127" s="209"/>
      <c r="S127" s="209"/>
      <c r="T127" s="210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134</v>
      </c>
      <c r="AU127" s="16" t="s">
        <v>82</v>
      </c>
    </row>
    <row r="128" spans="1:65" s="2" customFormat="1" ht="6.9" customHeight="1">
      <c r="A128" s="33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38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sheetProtection algorithmName="SHA-512" hashValue="q+YrJh1a/A07Yh9MkNfDPGe+5dZH7WFh5gFJv2ITjKzLsNMEPkqmTLuuJrqPpNwbeVick9bntJ+7JeFlqbTTMQ==" saltValue="PfbbDUL2pYitY6BTjw7AHrt4lY8XLUcVnLrfqlvLmkvVX/2zSzrvYXDFTYTp5of+kYH5Ua2ReHI1qOr/Tnf+Aw==" spinCount="100000" sheet="1" objects="1" scenarios="1" formatColumns="0" formatRows="0" autoFilter="0"/>
  <autoFilter ref="C87:K127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6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98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9" t="str">
        <f>'Rekapitulace stavby'!K6</f>
        <v>Společná zařízení Malé Výkleky - Retenční nádrž VHO 1 a průleh PEO 4</v>
      </c>
      <c r="F7" s="350"/>
      <c r="G7" s="350"/>
      <c r="H7" s="350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51" t="s">
        <v>730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19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4. 2. 2021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3" t="str">
        <f>'Rekapitulace stavby'!E14</f>
        <v>Vyplň údaj</v>
      </c>
      <c r="F18" s="354"/>
      <c r="G18" s="354"/>
      <c r="H18" s="354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4"/>
      <c r="B27" s="115"/>
      <c r="C27" s="114"/>
      <c r="D27" s="114"/>
      <c r="E27" s="355" t="s">
        <v>19</v>
      </c>
      <c r="F27" s="355"/>
      <c r="G27" s="355"/>
      <c r="H27" s="355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ROUND(J83,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ROUND((SUM(BE83:BE115)),  2)</f>
        <v>0</v>
      </c>
      <c r="G33" s="33"/>
      <c r="H33" s="33"/>
      <c r="I33" s="123">
        <v>0.21</v>
      </c>
      <c r="J33" s="122">
        <f>ROUND(((SUM(BE83:BE115))*I33),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ROUND((SUM(BF83:BF115)),  2)</f>
        <v>0</v>
      </c>
      <c r="G34" s="33"/>
      <c r="H34" s="33"/>
      <c r="I34" s="123">
        <v>0.15</v>
      </c>
      <c r="J34" s="122">
        <f>ROUND(((SUM(BF83:BF115))*I34),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ROUND((SUM(BG83:BG115)),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ROUND((SUM(BH83:BH115)),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ROUND((SUM(BI83:BI115)),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102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6" t="str">
        <f>E7</f>
        <v>Společná zařízení Malé Výkleky - Retenční nádrž VHO 1 a průleh PEO 4</v>
      </c>
      <c r="F48" s="357"/>
      <c r="G48" s="357"/>
      <c r="H48" s="357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05" t="str">
        <f>E9</f>
        <v>VON - Vedlejší a ostatní náklady</v>
      </c>
      <c r="F50" s="358"/>
      <c r="G50" s="358"/>
      <c r="H50" s="358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4. 2. 2021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GAP Pardubice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103</v>
      </c>
      <c r="D57" s="136"/>
      <c r="E57" s="136"/>
      <c r="F57" s="136"/>
      <c r="G57" s="136"/>
      <c r="H57" s="136"/>
      <c r="I57" s="136"/>
      <c r="J57" s="137" t="s">
        <v>104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105</v>
      </c>
    </row>
    <row r="60" spans="1:47" s="9" customFormat="1" ht="24.9" customHeight="1">
      <c r="B60" s="139"/>
      <c r="C60" s="140"/>
      <c r="D60" s="141" t="s">
        <v>106</v>
      </c>
      <c r="E60" s="142"/>
      <c r="F60" s="142"/>
      <c r="G60" s="142"/>
      <c r="H60" s="142"/>
      <c r="I60" s="142"/>
      <c r="J60" s="143">
        <f>J84</f>
        <v>0</v>
      </c>
      <c r="K60" s="140"/>
      <c r="L60" s="144"/>
    </row>
    <row r="61" spans="1:47" s="9" customFormat="1" ht="24.9" customHeight="1">
      <c r="B61" s="139"/>
      <c r="C61" s="140"/>
      <c r="D61" s="141" t="s">
        <v>731</v>
      </c>
      <c r="E61" s="142"/>
      <c r="F61" s="142"/>
      <c r="G61" s="142"/>
      <c r="H61" s="142"/>
      <c r="I61" s="142"/>
      <c r="J61" s="143">
        <f>J85</f>
        <v>0</v>
      </c>
      <c r="K61" s="140"/>
      <c r="L61" s="144"/>
    </row>
    <row r="62" spans="1:47" s="10" customFormat="1" ht="19.95" customHeight="1">
      <c r="B62" s="145"/>
      <c r="C62" s="96"/>
      <c r="D62" s="146" t="s">
        <v>732</v>
      </c>
      <c r="E62" s="147"/>
      <c r="F62" s="147"/>
      <c r="G62" s="147"/>
      <c r="H62" s="147"/>
      <c r="I62" s="147"/>
      <c r="J62" s="148">
        <f>J86</f>
        <v>0</v>
      </c>
      <c r="K62" s="96"/>
      <c r="L62" s="149"/>
    </row>
    <row r="63" spans="1:47" s="10" customFormat="1" ht="19.95" customHeight="1">
      <c r="B63" s="145"/>
      <c r="C63" s="96"/>
      <c r="D63" s="146" t="s">
        <v>733</v>
      </c>
      <c r="E63" s="147"/>
      <c r="F63" s="147"/>
      <c r="G63" s="147"/>
      <c r="H63" s="147"/>
      <c r="I63" s="147"/>
      <c r="J63" s="148">
        <f>J90</f>
        <v>0</v>
      </c>
      <c r="K63" s="96"/>
      <c r="L63" s="149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12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1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" customHeight="1">
      <c r="A70" s="33"/>
      <c r="B70" s="34"/>
      <c r="C70" s="22" t="s">
        <v>110</v>
      </c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4.4" customHeight="1">
      <c r="A73" s="33"/>
      <c r="B73" s="34"/>
      <c r="C73" s="35"/>
      <c r="D73" s="35"/>
      <c r="E73" s="356" t="str">
        <f>E7</f>
        <v>Společná zařízení Malé Výkleky - Retenční nádrž VHO 1 a průleh PEO 4</v>
      </c>
      <c r="F73" s="357"/>
      <c r="G73" s="357"/>
      <c r="H73" s="357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100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5.6" customHeight="1">
      <c r="A75" s="33"/>
      <c r="B75" s="34"/>
      <c r="C75" s="35"/>
      <c r="D75" s="35"/>
      <c r="E75" s="305" t="str">
        <f>E9</f>
        <v>VON - Vedlejší a ostatní náklady</v>
      </c>
      <c r="F75" s="358"/>
      <c r="G75" s="358"/>
      <c r="H75" s="358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 xml:space="preserve"> </v>
      </c>
      <c r="G77" s="35"/>
      <c r="H77" s="35"/>
      <c r="I77" s="28" t="s">
        <v>23</v>
      </c>
      <c r="J77" s="58" t="str">
        <f>IF(J12="","",J12)</f>
        <v>4. 2. 2021</v>
      </c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25</v>
      </c>
      <c r="D79" s="35"/>
      <c r="E79" s="35"/>
      <c r="F79" s="26" t="str">
        <f>E15</f>
        <v>ČR-SPÚ, Pobočka Pardubice</v>
      </c>
      <c r="G79" s="35"/>
      <c r="H79" s="35"/>
      <c r="I79" s="28" t="s">
        <v>31</v>
      </c>
      <c r="J79" s="31" t="str">
        <f>E21</f>
        <v>GAP Pardubice s.r.o.</v>
      </c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28" t="s">
        <v>29</v>
      </c>
      <c r="D80" s="35"/>
      <c r="E80" s="35"/>
      <c r="F80" s="26" t="str">
        <f>IF(E18="","",E18)</f>
        <v>Vyplň údaj</v>
      </c>
      <c r="G80" s="35"/>
      <c r="H80" s="35"/>
      <c r="I80" s="28" t="s">
        <v>34</v>
      </c>
      <c r="J80" s="31" t="str">
        <f>E24</f>
        <v xml:space="preserve"> </v>
      </c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50"/>
      <c r="B82" s="151"/>
      <c r="C82" s="152" t="s">
        <v>111</v>
      </c>
      <c r="D82" s="153" t="s">
        <v>56</v>
      </c>
      <c r="E82" s="153" t="s">
        <v>52</v>
      </c>
      <c r="F82" s="153" t="s">
        <v>53</v>
      </c>
      <c r="G82" s="153" t="s">
        <v>112</v>
      </c>
      <c r="H82" s="153" t="s">
        <v>113</v>
      </c>
      <c r="I82" s="153" t="s">
        <v>114</v>
      </c>
      <c r="J82" s="153" t="s">
        <v>104</v>
      </c>
      <c r="K82" s="154" t="s">
        <v>115</v>
      </c>
      <c r="L82" s="155"/>
      <c r="M82" s="67" t="s">
        <v>19</v>
      </c>
      <c r="N82" s="68" t="s">
        <v>41</v>
      </c>
      <c r="O82" s="68" t="s">
        <v>116</v>
      </c>
      <c r="P82" s="68" t="s">
        <v>117</v>
      </c>
      <c r="Q82" s="68" t="s">
        <v>118</v>
      </c>
      <c r="R82" s="68" t="s">
        <v>119</v>
      </c>
      <c r="S82" s="68" t="s">
        <v>120</v>
      </c>
      <c r="T82" s="69" t="s">
        <v>121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</row>
    <row r="83" spans="1:65" s="2" customFormat="1" ht="22.8" customHeight="1">
      <c r="A83" s="33"/>
      <c r="B83" s="34"/>
      <c r="C83" s="74" t="s">
        <v>122</v>
      </c>
      <c r="D83" s="35"/>
      <c r="E83" s="35"/>
      <c r="F83" s="35"/>
      <c r="G83" s="35"/>
      <c r="H83" s="35"/>
      <c r="I83" s="35"/>
      <c r="J83" s="156">
        <f>BK83</f>
        <v>0</v>
      </c>
      <c r="K83" s="35"/>
      <c r="L83" s="38"/>
      <c r="M83" s="70"/>
      <c r="N83" s="157"/>
      <c r="O83" s="71"/>
      <c r="P83" s="158">
        <f>P84+P85</f>
        <v>0</v>
      </c>
      <c r="Q83" s="71"/>
      <c r="R83" s="158">
        <f>R84+R85</f>
        <v>0</v>
      </c>
      <c r="S83" s="71"/>
      <c r="T83" s="159">
        <f>T84+T85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70</v>
      </c>
      <c r="AU83" s="16" t="s">
        <v>105</v>
      </c>
      <c r="BK83" s="160">
        <f>BK84+BK85</f>
        <v>0</v>
      </c>
    </row>
    <row r="84" spans="1:65" s="12" customFormat="1" ht="25.95" customHeight="1">
      <c r="B84" s="161"/>
      <c r="C84" s="162"/>
      <c r="D84" s="163" t="s">
        <v>70</v>
      </c>
      <c r="E84" s="164" t="s">
        <v>123</v>
      </c>
      <c r="F84" s="164" t="s">
        <v>124</v>
      </c>
      <c r="G84" s="162"/>
      <c r="H84" s="162"/>
      <c r="I84" s="165"/>
      <c r="J84" s="166">
        <f>BK84</f>
        <v>0</v>
      </c>
      <c r="K84" s="162"/>
      <c r="L84" s="167"/>
      <c r="M84" s="168"/>
      <c r="N84" s="169"/>
      <c r="O84" s="169"/>
      <c r="P84" s="170">
        <v>0</v>
      </c>
      <c r="Q84" s="169"/>
      <c r="R84" s="170">
        <v>0</v>
      </c>
      <c r="S84" s="169"/>
      <c r="T84" s="171">
        <v>0</v>
      </c>
      <c r="AR84" s="172" t="s">
        <v>79</v>
      </c>
      <c r="AT84" s="173" t="s">
        <v>70</v>
      </c>
      <c r="AU84" s="173" t="s">
        <v>71</v>
      </c>
      <c r="AY84" s="172" t="s">
        <v>125</v>
      </c>
      <c r="BK84" s="174">
        <v>0</v>
      </c>
    </row>
    <row r="85" spans="1:65" s="12" customFormat="1" ht="25.95" customHeight="1">
      <c r="B85" s="161"/>
      <c r="C85" s="162"/>
      <c r="D85" s="163" t="s">
        <v>70</v>
      </c>
      <c r="E85" s="164" t="s">
        <v>734</v>
      </c>
      <c r="F85" s="164" t="s">
        <v>735</v>
      </c>
      <c r="G85" s="162"/>
      <c r="H85" s="162"/>
      <c r="I85" s="165"/>
      <c r="J85" s="166">
        <f>BK85</f>
        <v>0</v>
      </c>
      <c r="K85" s="162"/>
      <c r="L85" s="167"/>
      <c r="M85" s="168"/>
      <c r="N85" s="169"/>
      <c r="O85" s="169"/>
      <c r="P85" s="170">
        <f>P86+P90</f>
        <v>0</v>
      </c>
      <c r="Q85" s="169"/>
      <c r="R85" s="170">
        <f>R86+R90</f>
        <v>0</v>
      </c>
      <c r="S85" s="169"/>
      <c r="T85" s="171">
        <f>T86+T90</f>
        <v>0</v>
      </c>
      <c r="AR85" s="172" t="s">
        <v>153</v>
      </c>
      <c r="AT85" s="173" t="s">
        <v>70</v>
      </c>
      <c r="AU85" s="173" t="s">
        <v>71</v>
      </c>
      <c r="AY85" s="172" t="s">
        <v>125</v>
      </c>
      <c r="BK85" s="174">
        <f>BK86+BK90</f>
        <v>0</v>
      </c>
    </row>
    <row r="86" spans="1:65" s="12" customFormat="1" ht="22.8" customHeight="1">
      <c r="B86" s="161"/>
      <c r="C86" s="162"/>
      <c r="D86" s="163" t="s">
        <v>70</v>
      </c>
      <c r="E86" s="175" t="s">
        <v>736</v>
      </c>
      <c r="F86" s="175" t="s">
        <v>737</v>
      </c>
      <c r="G86" s="162"/>
      <c r="H86" s="162"/>
      <c r="I86" s="165"/>
      <c r="J86" s="176">
        <f>BK86</f>
        <v>0</v>
      </c>
      <c r="K86" s="162"/>
      <c r="L86" s="167"/>
      <c r="M86" s="168"/>
      <c r="N86" s="169"/>
      <c r="O86" s="169"/>
      <c r="P86" s="170">
        <f>SUM(P87:P89)</f>
        <v>0</v>
      </c>
      <c r="Q86" s="169"/>
      <c r="R86" s="170">
        <f>SUM(R87:R89)</f>
        <v>0</v>
      </c>
      <c r="S86" s="169"/>
      <c r="T86" s="171">
        <f>SUM(T87:T89)</f>
        <v>0</v>
      </c>
      <c r="AR86" s="172" t="s">
        <v>153</v>
      </c>
      <c r="AT86" s="173" t="s">
        <v>70</v>
      </c>
      <c r="AU86" s="173" t="s">
        <v>79</v>
      </c>
      <c r="AY86" s="172" t="s">
        <v>125</v>
      </c>
      <c r="BK86" s="174">
        <f>SUM(BK87:BK89)</f>
        <v>0</v>
      </c>
    </row>
    <row r="87" spans="1:65" s="2" customFormat="1" ht="14.4" customHeight="1">
      <c r="A87" s="33"/>
      <c r="B87" s="34"/>
      <c r="C87" s="177" t="s">
        <v>79</v>
      </c>
      <c r="D87" s="177" t="s">
        <v>127</v>
      </c>
      <c r="E87" s="178" t="s">
        <v>738</v>
      </c>
      <c r="F87" s="179" t="s">
        <v>739</v>
      </c>
      <c r="G87" s="180" t="s">
        <v>740</v>
      </c>
      <c r="H87" s="181">
        <v>1</v>
      </c>
      <c r="I87" s="182"/>
      <c r="J87" s="183">
        <f>ROUND(I87*H87,2)</f>
        <v>0</v>
      </c>
      <c r="K87" s="179" t="s">
        <v>19</v>
      </c>
      <c r="L87" s="38"/>
      <c r="M87" s="184" t="s">
        <v>19</v>
      </c>
      <c r="N87" s="185" t="s">
        <v>42</v>
      </c>
      <c r="O87" s="63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8" t="s">
        <v>741</v>
      </c>
      <c r="AT87" s="188" t="s">
        <v>127</v>
      </c>
      <c r="AU87" s="188" t="s">
        <v>82</v>
      </c>
      <c r="AY87" s="16" t="s">
        <v>125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6" t="s">
        <v>79</v>
      </c>
      <c r="BK87" s="189">
        <f>ROUND(I87*H87,2)</f>
        <v>0</v>
      </c>
      <c r="BL87" s="16" t="s">
        <v>741</v>
      </c>
      <c r="BM87" s="188" t="s">
        <v>742</v>
      </c>
    </row>
    <row r="88" spans="1:65" s="2" customFormat="1" ht="10.199999999999999">
      <c r="A88" s="33"/>
      <c r="B88" s="34"/>
      <c r="C88" s="35"/>
      <c r="D88" s="190" t="s">
        <v>134</v>
      </c>
      <c r="E88" s="35"/>
      <c r="F88" s="191" t="s">
        <v>739</v>
      </c>
      <c r="G88" s="35"/>
      <c r="H88" s="35"/>
      <c r="I88" s="192"/>
      <c r="J88" s="35"/>
      <c r="K88" s="35"/>
      <c r="L88" s="38"/>
      <c r="M88" s="193"/>
      <c r="N88" s="194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134</v>
      </c>
      <c r="AU88" s="16" t="s">
        <v>82</v>
      </c>
    </row>
    <row r="89" spans="1:65" s="2" customFormat="1" ht="67.2">
      <c r="A89" s="33"/>
      <c r="B89" s="34"/>
      <c r="C89" s="35"/>
      <c r="D89" s="190" t="s">
        <v>159</v>
      </c>
      <c r="E89" s="35"/>
      <c r="F89" s="206" t="s">
        <v>743</v>
      </c>
      <c r="G89" s="35"/>
      <c r="H89" s="35"/>
      <c r="I89" s="192"/>
      <c r="J89" s="35"/>
      <c r="K89" s="35"/>
      <c r="L89" s="38"/>
      <c r="M89" s="193"/>
      <c r="N89" s="194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159</v>
      </c>
      <c r="AU89" s="16" t="s">
        <v>82</v>
      </c>
    </row>
    <row r="90" spans="1:65" s="12" customFormat="1" ht="22.8" customHeight="1">
      <c r="B90" s="161"/>
      <c r="C90" s="162"/>
      <c r="D90" s="163" t="s">
        <v>70</v>
      </c>
      <c r="E90" s="175" t="s">
        <v>744</v>
      </c>
      <c r="F90" s="175" t="s">
        <v>745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SUM(P91:P115)</f>
        <v>0</v>
      </c>
      <c r="Q90" s="169"/>
      <c r="R90" s="170">
        <f>SUM(R91:R115)</f>
        <v>0</v>
      </c>
      <c r="S90" s="169"/>
      <c r="T90" s="171">
        <f>SUM(T91:T115)</f>
        <v>0</v>
      </c>
      <c r="AR90" s="172" t="s">
        <v>132</v>
      </c>
      <c r="AT90" s="173" t="s">
        <v>70</v>
      </c>
      <c r="AU90" s="173" t="s">
        <v>79</v>
      </c>
      <c r="AY90" s="172" t="s">
        <v>125</v>
      </c>
      <c r="BK90" s="174">
        <f>SUM(BK91:BK115)</f>
        <v>0</v>
      </c>
    </row>
    <row r="91" spans="1:65" s="2" customFormat="1" ht="22.8">
      <c r="A91" s="33"/>
      <c r="B91" s="34"/>
      <c r="C91" s="177" t="s">
        <v>82</v>
      </c>
      <c r="D91" s="177" t="s">
        <v>127</v>
      </c>
      <c r="E91" s="178" t="s">
        <v>746</v>
      </c>
      <c r="F91" s="179" t="s">
        <v>747</v>
      </c>
      <c r="G91" s="180" t="s">
        <v>740</v>
      </c>
      <c r="H91" s="181">
        <v>1</v>
      </c>
      <c r="I91" s="182"/>
      <c r="J91" s="183">
        <f>ROUND(I91*H91,2)</f>
        <v>0</v>
      </c>
      <c r="K91" s="179" t="s">
        <v>19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741</v>
      </c>
      <c r="AT91" s="188" t="s">
        <v>127</v>
      </c>
      <c r="AU91" s="188" t="s">
        <v>82</v>
      </c>
      <c r="AY91" s="16" t="s">
        <v>125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741</v>
      </c>
      <c r="BM91" s="188" t="s">
        <v>748</v>
      </c>
    </row>
    <row r="92" spans="1:65" s="2" customFormat="1" ht="19.2">
      <c r="A92" s="33"/>
      <c r="B92" s="34"/>
      <c r="C92" s="35"/>
      <c r="D92" s="190" t="s">
        <v>134</v>
      </c>
      <c r="E92" s="35"/>
      <c r="F92" s="191" t="s">
        <v>747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134</v>
      </c>
      <c r="AU92" s="16" t="s">
        <v>82</v>
      </c>
    </row>
    <row r="93" spans="1:65" s="2" customFormat="1" ht="28.8">
      <c r="A93" s="33"/>
      <c r="B93" s="34"/>
      <c r="C93" s="35"/>
      <c r="D93" s="190" t="s">
        <v>159</v>
      </c>
      <c r="E93" s="35"/>
      <c r="F93" s="206" t="s">
        <v>749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159</v>
      </c>
      <c r="AU93" s="16" t="s">
        <v>82</v>
      </c>
    </row>
    <row r="94" spans="1:65" s="2" customFormat="1" ht="14.4" customHeight="1">
      <c r="A94" s="33"/>
      <c r="B94" s="34"/>
      <c r="C94" s="177" t="s">
        <v>142</v>
      </c>
      <c r="D94" s="177" t="s">
        <v>127</v>
      </c>
      <c r="E94" s="178" t="s">
        <v>750</v>
      </c>
      <c r="F94" s="179" t="s">
        <v>751</v>
      </c>
      <c r="G94" s="180" t="s">
        <v>740</v>
      </c>
      <c r="H94" s="181">
        <v>1</v>
      </c>
      <c r="I94" s="182"/>
      <c r="J94" s="183">
        <f>ROUND(I94*H94,2)</f>
        <v>0</v>
      </c>
      <c r="K94" s="179" t="s">
        <v>19</v>
      </c>
      <c r="L94" s="38"/>
      <c r="M94" s="184" t="s">
        <v>19</v>
      </c>
      <c r="N94" s="185" t="s">
        <v>42</v>
      </c>
      <c r="O94" s="63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8" t="s">
        <v>741</v>
      </c>
      <c r="AT94" s="188" t="s">
        <v>127</v>
      </c>
      <c r="AU94" s="188" t="s">
        <v>82</v>
      </c>
      <c r="AY94" s="16" t="s">
        <v>125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6" t="s">
        <v>79</v>
      </c>
      <c r="BK94" s="189">
        <f>ROUND(I94*H94,2)</f>
        <v>0</v>
      </c>
      <c r="BL94" s="16" t="s">
        <v>741</v>
      </c>
      <c r="BM94" s="188" t="s">
        <v>752</v>
      </c>
    </row>
    <row r="95" spans="1:65" s="2" customFormat="1" ht="10.199999999999999">
      <c r="A95" s="33"/>
      <c r="B95" s="34"/>
      <c r="C95" s="35"/>
      <c r="D95" s="190" t="s">
        <v>134</v>
      </c>
      <c r="E95" s="35"/>
      <c r="F95" s="191" t="s">
        <v>751</v>
      </c>
      <c r="G95" s="35"/>
      <c r="H95" s="35"/>
      <c r="I95" s="192"/>
      <c r="J95" s="35"/>
      <c r="K95" s="35"/>
      <c r="L95" s="38"/>
      <c r="M95" s="193"/>
      <c r="N95" s="194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134</v>
      </c>
      <c r="AU95" s="16" t="s">
        <v>82</v>
      </c>
    </row>
    <row r="96" spans="1:65" s="2" customFormat="1" ht="57.6">
      <c r="A96" s="33"/>
      <c r="B96" s="34"/>
      <c r="C96" s="35"/>
      <c r="D96" s="190" t="s">
        <v>159</v>
      </c>
      <c r="E96" s="35"/>
      <c r="F96" s="206" t="s">
        <v>753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159</v>
      </c>
      <c r="AU96" s="16" t="s">
        <v>82</v>
      </c>
    </row>
    <row r="97" spans="1:65" s="2" customFormat="1" ht="14.4" customHeight="1">
      <c r="A97" s="33"/>
      <c r="B97" s="34"/>
      <c r="C97" s="177" t="s">
        <v>132</v>
      </c>
      <c r="D97" s="177" t="s">
        <v>127</v>
      </c>
      <c r="E97" s="178" t="s">
        <v>754</v>
      </c>
      <c r="F97" s="179" t="s">
        <v>755</v>
      </c>
      <c r="G97" s="180" t="s">
        <v>740</v>
      </c>
      <c r="H97" s="181">
        <v>1</v>
      </c>
      <c r="I97" s="182"/>
      <c r="J97" s="183">
        <f>ROUND(I97*H97,2)</f>
        <v>0</v>
      </c>
      <c r="K97" s="179" t="s">
        <v>19</v>
      </c>
      <c r="L97" s="38"/>
      <c r="M97" s="184" t="s">
        <v>19</v>
      </c>
      <c r="N97" s="185" t="s">
        <v>42</v>
      </c>
      <c r="O97" s="63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741</v>
      </c>
      <c r="AT97" s="188" t="s">
        <v>127</v>
      </c>
      <c r="AU97" s="188" t="s">
        <v>82</v>
      </c>
      <c r="AY97" s="16" t="s">
        <v>125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79</v>
      </c>
      <c r="BK97" s="189">
        <f>ROUND(I97*H97,2)</f>
        <v>0</v>
      </c>
      <c r="BL97" s="16" t="s">
        <v>741</v>
      </c>
      <c r="BM97" s="188" t="s">
        <v>756</v>
      </c>
    </row>
    <row r="98" spans="1:65" s="2" customFormat="1" ht="10.199999999999999">
      <c r="A98" s="33"/>
      <c r="B98" s="34"/>
      <c r="C98" s="35"/>
      <c r="D98" s="190" t="s">
        <v>134</v>
      </c>
      <c r="E98" s="35"/>
      <c r="F98" s="191" t="s">
        <v>755</v>
      </c>
      <c r="G98" s="35"/>
      <c r="H98" s="35"/>
      <c r="I98" s="192"/>
      <c r="J98" s="35"/>
      <c r="K98" s="35"/>
      <c r="L98" s="38"/>
      <c r="M98" s="193"/>
      <c r="N98" s="194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134</v>
      </c>
      <c r="AU98" s="16" t="s">
        <v>82</v>
      </c>
    </row>
    <row r="99" spans="1:65" s="2" customFormat="1" ht="48">
      <c r="A99" s="33"/>
      <c r="B99" s="34"/>
      <c r="C99" s="35"/>
      <c r="D99" s="190" t="s">
        <v>159</v>
      </c>
      <c r="E99" s="35"/>
      <c r="F99" s="206" t="s">
        <v>757</v>
      </c>
      <c r="G99" s="35"/>
      <c r="H99" s="35"/>
      <c r="I99" s="192"/>
      <c r="J99" s="35"/>
      <c r="K99" s="35"/>
      <c r="L99" s="38"/>
      <c r="M99" s="193"/>
      <c r="N99" s="194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159</v>
      </c>
      <c r="AU99" s="16" t="s">
        <v>82</v>
      </c>
    </row>
    <row r="100" spans="1:65" s="2" customFormat="1" ht="14.4" customHeight="1">
      <c r="A100" s="33"/>
      <c r="B100" s="34"/>
      <c r="C100" s="177" t="s">
        <v>153</v>
      </c>
      <c r="D100" s="177" t="s">
        <v>127</v>
      </c>
      <c r="E100" s="178" t="s">
        <v>758</v>
      </c>
      <c r="F100" s="179" t="s">
        <v>759</v>
      </c>
      <c r="G100" s="180" t="s">
        <v>596</v>
      </c>
      <c r="H100" s="181">
        <v>2</v>
      </c>
      <c r="I100" s="182"/>
      <c r="J100" s="183">
        <f>ROUND(I100*H100,2)</f>
        <v>0</v>
      </c>
      <c r="K100" s="179" t="s">
        <v>19</v>
      </c>
      <c r="L100" s="38"/>
      <c r="M100" s="184" t="s">
        <v>19</v>
      </c>
      <c r="N100" s="185" t="s">
        <v>42</v>
      </c>
      <c r="O100" s="63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8" t="s">
        <v>741</v>
      </c>
      <c r="AT100" s="188" t="s">
        <v>127</v>
      </c>
      <c r="AU100" s="188" t="s">
        <v>82</v>
      </c>
      <c r="AY100" s="16" t="s">
        <v>125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6" t="s">
        <v>79</v>
      </c>
      <c r="BK100" s="189">
        <f>ROUND(I100*H100,2)</f>
        <v>0</v>
      </c>
      <c r="BL100" s="16" t="s">
        <v>741</v>
      </c>
      <c r="BM100" s="188" t="s">
        <v>760</v>
      </c>
    </row>
    <row r="101" spans="1:65" s="2" customFormat="1" ht="10.199999999999999">
      <c r="A101" s="33"/>
      <c r="B101" s="34"/>
      <c r="C101" s="35"/>
      <c r="D101" s="190" t="s">
        <v>134</v>
      </c>
      <c r="E101" s="35"/>
      <c r="F101" s="191" t="s">
        <v>759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134</v>
      </c>
      <c r="AU101" s="16" t="s">
        <v>82</v>
      </c>
    </row>
    <row r="102" spans="1:65" s="2" customFormat="1" ht="38.4">
      <c r="A102" s="33"/>
      <c r="B102" s="34"/>
      <c r="C102" s="35"/>
      <c r="D102" s="190" t="s">
        <v>159</v>
      </c>
      <c r="E102" s="35"/>
      <c r="F102" s="206" t="s">
        <v>761</v>
      </c>
      <c r="G102" s="35"/>
      <c r="H102" s="35"/>
      <c r="I102" s="192"/>
      <c r="J102" s="35"/>
      <c r="K102" s="35"/>
      <c r="L102" s="38"/>
      <c r="M102" s="193"/>
      <c r="N102" s="194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159</v>
      </c>
      <c r="AU102" s="16" t="s">
        <v>82</v>
      </c>
    </row>
    <row r="103" spans="1:65" s="2" customFormat="1" ht="14.4" customHeight="1">
      <c r="A103" s="33"/>
      <c r="B103" s="34"/>
      <c r="C103" s="177" t="s">
        <v>162</v>
      </c>
      <c r="D103" s="177" t="s">
        <v>127</v>
      </c>
      <c r="E103" s="178" t="s">
        <v>762</v>
      </c>
      <c r="F103" s="179" t="s">
        <v>763</v>
      </c>
      <c r="G103" s="180" t="s">
        <v>740</v>
      </c>
      <c r="H103" s="181">
        <v>1</v>
      </c>
      <c r="I103" s="182"/>
      <c r="J103" s="183">
        <f>ROUND(I103*H103,2)</f>
        <v>0</v>
      </c>
      <c r="K103" s="179" t="s">
        <v>19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741</v>
      </c>
      <c r="AT103" s="188" t="s">
        <v>127</v>
      </c>
      <c r="AU103" s="188" t="s">
        <v>82</v>
      </c>
      <c r="AY103" s="16" t="s">
        <v>125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741</v>
      </c>
      <c r="BM103" s="188" t="s">
        <v>764</v>
      </c>
    </row>
    <row r="104" spans="1:65" s="2" customFormat="1" ht="10.199999999999999">
      <c r="A104" s="33"/>
      <c r="B104" s="34"/>
      <c r="C104" s="35"/>
      <c r="D104" s="190" t="s">
        <v>134</v>
      </c>
      <c r="E104" s="35"/>
      <c r="F104" s="191" t="s">
        <v>763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134</v>
      </c>
      <c r="AU104" s="16" t="s">
        <v>82</v>
      </c>
    </row>
    <row r="105" spans="1:65" s="2" customFormat="1" ht="38.4">
      <c r="A105" s="33"/>
      <c r="B105" s="34"/>
      <c r="C105" s="35"/>
      <c r="D105" s="190" t="s">
        <v>159</v>
      </c>
      <c r="E105" s="35"/>
      <c r="F105" s="206" t="s">
        <v>765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159</v>
      </c>
      <c r="AU105" s="16" t="s">
        <v>82</v>
      </c>
    </row>
    <row r="106" spans="1:65" s="2" customFormat="1" ht="14.4" customHeight="1">
      <c r="A106" s="33"/>
      <c r="B106" s="34"/>
      <c r="C106" s="177" t="s">
        <v>167</v>
      </c>
      <c r="D106" s="177" t="s">
        <v>127</v>
      </c>
      <c r="E106" s="178" t="s">
        <v>766</v>
      </c>
      <c r="F106" s="179" t="s">
        <v>767</v>
      </c>
      <c r="G106" s="180" t="s">
        <v>740</v>
      </c>
      <c r="H106" s="181">
        <v>1</v>
      </c>
      <c r="I106" s="182"/>
      <c r="J106" s="183">
        <f>ROUND(I106*H106,2)</f>
        <v>0</v>
      </c>
      <c r="K106" s="179" t="s">
        <v>19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741</v>
      </c>
      <c r="AT106" s="188" t="s">
        <v>127</v>
      </c>
      <c r="AU106" s="188" t="s">
        <v>82</v>
      </c>
      <c r="AY106" s="16" t="s">
        <v>125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79</v>
      </c>
      <c r="BK106" s="189">
        <f>ROUND(I106*H106,2)</f>
        <v>0</v>
      </c>
      <c r="BL106" s="16" t="s">
        <v>741</v>
      </c>
      <c r="BM106" s="188" t="s">
        <v>768</v>
      </c>
    </row>
    <row r="107" spans="1:65" s="2" customFormat="1" ht="10.199999999999999">
      <c r="A107" s="33"/>
      <c r="B107" s="34"/>
      <c r="C107" s="35"/>
      <c r="D107" s="190" t="s">
        <v>134</v>
      </c>
      <c r="E107" s="35"/>
      <c r="F107" s="191" t="s">
        <v>769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134</v>
      </c>
      <c r="AU107" s="16" t="s">
        <v>82</v>
      </c>
    </row>
    <row r="108" spans="1:65" s="2" customFormat="1" ht="38.4">
      <c r="A108" s="33"/>
      <c r="B108" s="34"/>
      <c r="C108" s="35"/>
      <c r="D108" s="190" t="s">
        <v>159</v>
      </c>
      <c r="E108" s="35"/>
      <c r="F108" s="206" t="s">
        <v>770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159</v>
      </c>
      <c r="AU108" s="16" t="s">
        <v>82</v>
      </c>
    </row>
    <row r="109" spans="1:65" s="2" customFormat="1" ht="14.4" customHeight="1">
      <c r="A109" s="33"/>
      <c r="B109" s="34"/>
      <c r="C109" s="177" t="s">
        <v>173</v>
      </c>
      <c r="D109" s="177" t="s">
        <v>127</v>
      </c>
      <c r="E109" s="178" t="s">
        <v>771</v>
      </c>
      <c r="F109" s="179" t="s">
        <v>772</v>
      </c>
      <c r="G109" s="180" t="s">
        <v>740</v>
      </c>
      <c r="H109" s="181">
        <v>1</v>
      </c>
      <c r="I109" s="182"/>
      <c r="J109" s="183">
        <f>ROUND(I109*H109,2)</f>
        <v>0</v>
      </c>
      <c r="K109" s="179" t="s">
        <v>19</v>
      </c>
      <c r="L109" s="38"/>
      <c r="M109" s="184" t="s">
        <v>19</v>
      </c>
      <c r="N109" s="185" t="s">
        <v>42</v>
      </c>
      <c r="O109" s="63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741</v>
      </c>
      <c r="AT109" s="188" t="s">
        <v>127</v>
      </c>
      <c r="AU109" s="188" t="s">
        <v>82</v>
      </c>
      <c r="AY109" s="16" t="s">
        <v>125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79</v>
      </c>
      <c r="BK109" s="189">
        <f>ROUND(I109*H109,2)</f>
        <v>0</v>
      </c>
      <c r="BL109" s="16" t="s">
        <v>741</v>
      </c>
      <c r="BM109" s="188" t="s">
        <v>773</v>
      </c>
    </row>
    <row r="110" spans="1:65" s="2" customFormat="1" ht="10.199999999999999">
      <c r="A110" s="33"/>
      <c r="B110" s="34"/>
      <c r="C110" s="35"/>
      <c r="D110" s="190" t="s">
        <v>134</v>
      </c>
      <c r="E110" s="35"/>
      <c r="F110" s="191" t="s">
        <v>772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134</v>
      </c>
      <c r="AU110" s="16" t="s">
        <v>82</v>
      </c>
    </row>
    <row r="111" spans="1:65" s="2" customFormat="1" ht="14.4" customHeight="1">
      <c r="A111" s="33"/>
      <c r="B111" s="34"/>
      <c r="C111" s="177" t="s">
        <v>179</v>
      </c>
      <c r="D111" s="177" t="s">
        <v>127</v>
      </c>
      <c r="E111" s="178" t="s">
        <v>774</v>
      </c>
      <c r="F111" s="179" t="s">
        <v>775</v>
      </c>
      <c r="G111" s="180" t="s">
        <v>740</v>
      </c>
      <c r="H111" s="181">
        <v>1</v>
      </c>
      <c r="I111" s="182"/>
      <c r="J111" s="183">
        <f>ROUND(I111*H111,2)</f>
        <v>0</v>
      </c>
      <c r="K111" s="179" t="s">
        <v>19</v>
      </c>
      <c r="L111" s="38"/>
      <c r="M111" s="184" t="s">
        <v>19</v>
      </c>
      <c r="N111" s="185" t="s">
        <v>42</v>
      </c>
      <c r="O111" s="63"/>
      <c r="P111" s="186">
        <f>O111*H111</f>
        <v>0</v>
      </c>
      <c r="Q111" s="186">
        <v>0</v>
      </c>
      <c r="R111" s="186">
        <f>Q111*H111</f>
        <v>0</v>
      </c>
      <c r="S111" s="186">
        <v>0</v>
      </c>
      <c r="T111" s="187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8" t="s">
        <v>741</v>
      </c>
      <c r="AT111" s="188" t="s">
        <v>127</v>
      </c>
      <c r="AU111" s="188" t="s">
        <v>82</v>
      </c>
      <c r="AY111" s="16" t="s">
        <v>125</v>
      </c>
      <c r="BE111" s="189">
        <f>IF(N111="základní",J111,0)</f>
        <v>0</v>
      </c>
      <c r="BF111" s="189">
        <f>IF(N111="snížená",J111,0)</f>
        <v>0</v>
      </c>
      <c r="BG111" s="189">
        <f>IF(N111="zákl. přenesená",J111,0)</f>
        <v>0</v>
      </c>
      <c r="BH111" s="189">
        <f>IF(N111="sníž. přenesená",J111,0)</f>
        <v>0</v>
      </c>
      <c r="BI111" s="189">
        <f>IF(N111="nulová",J111,0)</f>
        <v>0</v>
      </c>
      <c r="BJ111" s="16" t="s">
        <v>79</v>
      </c>
      <c r="BK111" s="189">
        <f>ROUND(I111*H111,2)</f>
        <v>0</v>
      </c>
      <c r="BL111" s="16" t="s">
        <v>741</v>
      </c>
      <c r="BM111" s="188" t="s">
        <v>776</v>
      </c>
    </row>
    <row r="112" spans="1:65" s="2" customFormat="1" ht="10.199999999999999">
      <c r="A112" s="33"/>
      <c r="B112" s="34"/>
      <c r="C112" s="35"/>
      <c r="D112" s="190" t="s">
        <v>134</v>
      </c>
      <c r="E112" s="35"/>
      <c r="F112" s="191" t="s">
        <v>775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134</v>
      </c>
      <c r="AU112" s="16" t="s">
        <v>82</v>
      </c>
    </row>
    <row r="113" spans="1:65" s="2" customFormat="1" ht="14.4" customHeight="1">
      <c r="A113" s="33"/>
      <c r="B113" s="34"/>
      <c r="C113" s="177" t="s">
        <v>188</v>
      </c>
      <c r="D113" s="177" t="s">
        <v>127</v>
      </c>
      <c r="E113" s="178" t="s">
        <v>777</v>
      </c>
      <c r="F113" s="179" t="s">
        <v>778</v>
      </c>
      <c r="G113" s="180" t="s">
        <v>740</v>
      </c>
      <c r="H113" s="181">
        <v>1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741</v>
      </c>
      <c r="AT113" s="188" t="s">
        <v>127</v>
      </c>
      <c r="AU113" s="188" t="s">
        <v>82</v>
      </c>
      <c r="AY113" s="16" t="s">
        <v>125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79</v>
      </c>
      <c r="BK113" s="189">
        <f>ROUND(I113*H113,2)</f>
        <v>0</v>
      </c>
      <c r="BL113" s="16" t="s">
        <v>741</v>
      </c>
      <c r="BM113" s="188" t="s">
        <v>779</v>
      </c>
    </row>
    <row r="114" spans="1:65" s="2" customFormat="1" ht="10.199999999999999">
      <c r="A114" s="33"/>
      <c r="B114" s="34"/>
      <c r="C114" s="35"/>
      <c r="D114" s="190" t="s">
        <v>134</v>
      </c>
      <c r="E114" s="35"/>
      <c r="F114" s="191" t="s">
        <v>778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134</v>
      </c>
      <c r="AU114" s="16" t="s">
        <v>82</v>
      </c>
    </row>
    <row r="115" spans="1:65" s="2" customFormat="1" ht="28.8">
      <c r="A115" s="33"/>
      <c r="B115" s="34"/>
      <c r="C115" s="35"/>
      <c r="D115" s="190" t="s">
        <v>159</v>
      </c>
      <c r="E115" s="35"/>
      <c r="F115" s="206" t="s">
        <v>780</v>
      </c>
      <c r="G115" s="35"/>
      <c r="H115" s="35"/>
      <c r="I115" s="192"/>
      <c r="J115" s="35"/>
      <c r="K115" s="35"/>
      <c r="L115" s="38"/>
      <c r="M115" s="207"/>
      <c r="N115" s="208"/>
      <c r="O115" s="209"/>
      <c r="P115" s="209"/>
      <c r="Q115" s="209"/>
      <c r="R115" s="209"/>
      <c r="S115" s="209"/>
      <c r="T115" s="210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159</v>
      </c>
      <c r="AU115" s="16" t="s">
        <v>82</v>
      </c>
    </row>
    <row r="116" spans="1:65" s="2" customFormat="1" ht="6.9" customHeight="1">
      <c r="A116" s="33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8"/>
      <c r="M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</sheetData>
  <sheetProtection algorithmName="SHA-512" hashValue="eBojD/i5Ilj4FBEUqVP1tLAgVhqoJdR+Bj6appHIi9fdhVBrW0lg8sHKZp1K+10oaZkHdP13eAd6qhc8niTdrg==" saltValue="ZVLdNyOutYy+ERfICSJ1Y7hA64jGvbOZCnIjdXUWZYCPHVr+Yg86CAiVq176K+EDWk/bxrU7qEL58T2fHGdLGw==" spinCount="100000" sheet="1" objects="1" scenarios="1" formatColumns="0" formatRows="0" autoFilter="0"/>
  <autoFilter ref="C82:K115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24" customWidth="1"/>
    <col min="2" max="2" width="1.7109375" style="224" customWidth="1"/>
    <col min="3" max="4" width="5" style="224" customWidth="1"/>
    <col min="5" max="5" width="11.7109375" style="224" customWidth="1"/>
    <col min="6" max="6" width="9.140625" style="224" customWidth="1"/>
    <col min="7" max="7" width="5" style="224" customWidth="1"/>
    <col min="8" max="8" width="77.85546875" style="224" customWidth="1"/>
    <col min="9" max="10" width="20" style="224" customWidth="1"/>
    <col min="11" max="11" width="1.710937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>
      <c r="B3" s="228"/>
      <c r="C3" s="360" t="s">
        <v>781</v>
      </c>
      <c r="D3" s="360"/>
      <c r="E3" s="360"/>
      <c r="F3" s="360"/>
      <c r="G3" s="360"/>
      <c r="H3" s="360"/>
      <c r="I3" s="360"/>
      <c r="J3" s="360"/>
      <c r="K3" s="229"/>
    </row>
    <row r="4" spans="2:11" s="1" customFormat="1" ht="25.5" customHeight="1">
      <c r="B4" s="230"/>
      <c r="C4" s="365" t="s">
        <v>782</v>
      </c>
      <c r="D4" s="365"/>
      <c r="E4" s="365"/>
      <c r="F4" s="365"/>
      <c r="G4" s="365"/>
      <c r="H4" s="365"/>
      <c r="I4" s="365"/>
      <c r="J4" s="365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64" t="s">
        <v>783</v>
      </c>
      <c r="D6" s="364"/>
      <c r="E6" s="364"/>
      <c r="F6" s="364"/>
      <c r="G6" s="364"/>
      <c r="H6" s="364"/>
      <c r="I6" s="364"/>
      <c r="J6" s="364"/>
      <c r="K6" s="231"/>
    </row>
    <row r="7" spans="2:11" s="1" customFormat="1" ht="15" customHeight="1">
      <c r="B7" s="234"/>
      <c r="C7" s="364" t="s">
        <v>784</v>
      </c>
      <c r="D7" s="364"/>
      <c r="E7" s="364"/>
      <c r="F7" s="364"/>
      <c r="G7" s="364"/>
      <c r="H7" s="364"/>
      <c r="I7" s="364"/>
      <c r="J7" s="364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64" t="s">
        <v>785</v>
      </c>
      <c r="D9" s="364"/>
      <c r="E9" s="364"/>
      <c r="F9" s="364"/>
      <c r="G9" s="364"/>
      <c r="H9" s="364"/>
      <c r="I9" s="364"/>
      <c r="J9" s="364"/>
      <c r="K9" s="231"/>
    </row>
    <row r="10" spans="2:11" s="1" customFormat="1" ht="15" customHeight="1">
      <c r="B10" s="234"/>
      <c r="C10" s="233"/>
      <c r="D10" s="364" t="s">
        <v>786</v>
      </c>
      <c r="E10" s="364"/>
      <c r="F10" s="364"/>
      <c r="G10" s="364"/>
      <c r="H10" s="364"/>
      <c r="I10" s="364"/>
      <c r="J10" s="364"/>
      <c r="K10" s="231"/>
    </row>
    <row r="11" spans="2:11" s="1" customFormat="1" ht="15" customHeight="1">
      <c r="B11" s="234"/>
      <c r="C11" s="235"/>
      <c r="D11" s="364" t="s">
        <v>787</v>
      </c>
      <c r="E11" s="364"/>
      <c r="F11" s="364"/>
      <c r="G11" s="364"/>
      <c r="H11" s="364"/>
      <c r="I11" s="364"/>
      <c r="J11" s="364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788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64" t="s">
        <v>789</v>
      </c>
      <c r="E15" s="364"/>
      <c r="F15" s="364"/>
      <c r="G15" s="364"/>
      <c r="H15" s="364"/>
      <c r="I15" s="364"/>
      <c r="J15" s="364"/>
      <c r="K15" s="231"/>
    </row>
    <row r="16" spans="2:11" s="1" customFormat="1" ht="15" customHeight="1">
      <c r="B16" s="234"/>
      <c r="C16" s="235"/>
      <c r="D16" s="364" t="s">
        <v>790</v>
      </c>
      <c r="E16" s="364"/>
      <c r="F16" s="364"/>
      <c r="G16" s="364"/>
      <c r="H16" s="364"/>
      <c r="I16" s="364"/>
      <c r="J16" s="364"/>
      <c r="K16" s="231"/>
    </row>
    <row r="17" spans="2:11" s="1" customFormat="1" ht="15" customHeight="1">
      <c r="B17" s="234"/>
      <c r="C17" s="235"/>
      <c r="D17" s="364" t="s">
        <v>791</v>
      </c>
      <c r="E17" s="364"/>
      <c r="F17" s="364"/>
      <c r="G17" s="364"/>
      <c r="H17" s="364"/>
      <c r="I17" s="364"/>
      <c r="J17" s="364"/>
      <c r="K17" s="231"/>
    </row>
    <row r="18" spans="2:11" s="1" customFormat="1" ht="15" customHeight="1">
      <c r="B18" s="234"/>
      <c r="C18" s="235"/>
      <c r="D18" s="235"/>
      <c r="E18" s="237" t="s">
        <v>78</v>
      </c>
      <c r="F18" s="364" t="s">
        <v>792</v>
      </c>
      <c r="G18" s="364"/>
      <c r="H18" s="364"/>
      <c r="I18" s="364"/>
      <c r="J18" s="364"/>
      <c r="K18" s="231"/>
    </row>
    <row r="19" spans="2:11" s="1" customFormat="1" ht="15" customHeight="1">
      <c r="B19" s="234"/>
      <c r="C19" s="235"/>
      <c r="D19" s="235"/>
      <c r="E19" s="237" t="s">
        <v>793</v>
      </c>
      <c r="F19" s="364" t="s">
        <v>794</v>
      </c>
      <c r="G19" s="364"/>
      <c r="H19" s="364"/>
      <c r="I19" s="364"/>
      <c r="J19" s="364"/>
      <c r="K19" s="231"/>
    </row>
    <row r="20" spans="2:11" s="1" customFormat="1" ht="15" customHeight="1">
      <c r="B20" s="234"/>
      <c r="C20" s="235"/>
      <c r="D20" s="235"/>
      <c r="E20" s="237" t="s">
        <v>795</v>
      </c>
      <c r="F20" s="364" t="s">
        <v>796</v>
      </c>
      <c r="G20" s="364"/>
      <c r="H20" s="364"/>
      <c r="I20" s="364"/>
      <c r="J20" s="364"/>
      <c r="K20" s="231"/>
    </row>
    <row r="21" spans="2:11" s="1" customFormat="1" ht="15" customHeight="1">
      <c r="B21" s="234"/>
      <c r="C21" s="235"/>
      <c r="D21" s="235"/>
      <c r="E21" s="237" t="s">
        <v>96</v>
      </c>
      <c r="F21" s="364" t="s">
        <v>97</v>
      </c>
      <c r="G21" s="364"/>
      <c r="H21" s="364"/>
      <c r="I21" s="364"/>
      <c r="J21" s="364"/>
      <c r="K21" s="231"/>
    </row>
    <row r="22" spans="2:11" s="1" customFormat="1" ht="15" customHeight="1">
      <c r="B22" s="234"/>
      <c r="C22" s="235"/>
      <c r="D22" s="235"/>
      <c r="E22" s="237" t="s">
        <v>797</v>
      </c>
      <c r="F22" s="364" t="s">
        <v>798</v>
      </c>
      <c r="G22" s="364"/>
      <c r="H22" s="364"/>
      <c r="I22" s="364"/>
      <c r="J22" s="364"/>
      <c r="K22" s="231"/>
    </row>
    <row r="23" spans="2:11" s="1" customFormat="1" ht="15" customHeight="1">
      <c r="B23" s="234"/>
      <c r="C23" s="235"/>
      <c r="D23" s="235"/>
      <c r="E23" s="237" t="s">
        <v>91</v>
      </c>
      <c r="F23" s="364" t="s">
        <v>799</v>
      </c>
      <c r="G23" s="364"/>
      <c r="H23" s="364"/>
      <c r="I23" s="364"/>
      <c r="J23" s="364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64" t="s">
        <v>800</v>
      </c>
      <c r="D25" s="364"/>
      <c r="E25" s="364"/>
      <c r="F25" s="364"/>
      <c r="G25" s="364"/>
      <c r="H25" s="364"/>
      <c r="I25" s="364"/>
      <c r="J25" s="364"/>
      <c r="K25" s="231"/>
    </row>
    <row r="26" spans="2:11" s="1" customFormat="1" ht="15" customHeight="1">
      <c r="B26" s="234"/>
      <c r="C26" s="364" t="s">
        <v>801</v>
      </c>
      <c r="D26" s="364"/>
      <c r="E26" s="364"/>
      <c r="F26" s="364"/>
      <c r="G26" s="364"/>
      <c r="H26" s="364"/>
      <c r="I26" s="364"/>
      <c r="J26" s="364"/>
      <c r="K26" s="231"/>
    </row>
    <row r="27" spans="2:11" s="1" customFormat="1" ht="15" customHeight="1">
      <c r="B27" s="234"/>
      <c r="C27" s="233"/>
      <c r="D27" s="364" t="s">
        <v>802</v>
      </c>
      <c r="E27" s="364"/>
      <c r="F27" s="364"/>
      <c r="G27" s="364"/>
      <c r="H27" s="364"/>
      <c r="I27" s="364"/>
      <c r="J27" s="364"/>
      <c r="K27" s="231"/>
    </row>
    <row r="28" spans="2:11" s="1" customFormat="1" ht="15" customHeight="1">
      <c r="B28" s="234"/>
      <c r="C28" s="235"/>
      <c r="D28" s="364" t="s">
        <v>803</v>
      </c>
      <c r="E28" s="364"/>
      <c r="F28" s="364"/>
      <c r="G28" s="364"/>
      <c r="H28" s="364"/>
      <c r="I28" s="364"/>
      <c r="J28" s="364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64" t="s">
        <v>804</v>
      </c>
      <c r="E30" s="364"/>
      <c r="F30" s="364"/>
      <c r="G30" s="364"/>
      <c r="H30" s="364"/>
      <c r="I30" s="364"/>
      <c r="J30" s="364"/>
      <c r="K30" s="231"/>
    </row>
    <row r="31" spans="2:11" s="1" customFormat="1" ht="15" customHeight="1">
      <c r="B31" s="234"/>
      <c r="C31" s="235"/>
      <c r="D31" s="364" t="s">
        <v>805</v>
      </c>
      <c r="E31" s="364"/>
      <c r="F31" s="364"/>
      <c r="G31" s="364"/>
      <c r="H31" s="364"/>
      <c r="I31" s="364"/>
      <c r="J31" s="364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64" t="s">
        <v>806</v>
      </c>
      <c r="E33" s="364"/>
      <c r="F33" s="364"/>
      <c r="G33" s="364"/>
      <c r="H33" s="364"/>
      <c r="I33" s="364"/>
      <c r="J33" s="364"/>
      <c r="K33" s="231"/>
    </row>
    <row r="34" spans="2:11" s="1" customFormat="1" ht="15" customHeight="1">
      <c r="B34" s="234"/>
      <c r="C34" s="235"/>
      <c r="D34" s="364" t="s">
        <v>807</v>
      </c>
      <c r="E34" s="364"/>
      <c r="F34" s="364"/>
      <c r="G34" s="364"/>
      <c r="H34" s="364"/>
      <c r="I34" s="364"/>
      <c r="J34" s="364"/>
      <c r="K34" s="231"/>
    </row>
    <row r="35" spans="2:11" s="1" customFormat="1" ht="15" customHeight="1">
      <c r="B35" s="234"/>
      <c r="C35" s="235"/>
      <c r="D35" s="364" t="s">
        <v>808</v>
      </c>
      <c r="E35" s="364"/>
      <c r="F35" s="364"/>
      <c r="G35" s="364"/>
      <c r="H35" s="364"/>
      <c r="I35" s="364"/>
      <c r="J35" s="364"/>
      <c r="K35" s="231"/>
    </row>
    <row r="36" spans="2:11" s="1" customFormat="1" ht="15" customHeight="1">
      <c r="B36" s="234"/>
      <c r="C36" s="235"/>
      <c r="D36" s="233"/>
      <c r="E36" s="236" t="s">
        <v>111</v>
      </c>
      <c r="F36" s="233"/>
      <c r="G36" s="364" t="s">
        <v>809</v>
      </c>
      <c r="H36" s="364"/>
      <c r="I36" s="364"/>
      <c r="J36" s="364"/>
      <c r="K36" s="231"/>
    </row>
    <row r="37" spans="2:11" s="1" customFormat="1" ht="30.75" customHeight="1">
      <c r="B37" s="234"/>
      <c r="C37" s="235"/>
      <c r="D37" s="233"/>
      <c r="E37" s="236" t="s">
        <v>810</v>
      </c>
      <c r="F37" s="233"/>
      <c r="G37" s="364" t="s">
        <v>811</v>
      </c>
      <c r="H37" s="364"/>
      <c r="I37" s="364"/>
      <c r="J37" s="364"/>
      <c r="K37" s="231"/>
    </row>
    <row r="38" spans="2:11" s="1" customFormat="1" ht="15" customHeight="1">
      <c r="B38" s="234"/>
      <c r="C38" s="235"/>
      <c r="D38" s="233"/>
      <c r="E38" s="236" t="s">
        <v>52</v>
      </c>
      <c r="F38" s="233"/>
      <c r="G38" s="364" t="s">
        <v>812</v>
      </c>
      <c r="H38" s="364"/>
      <c r="I38" s="364"/>
      <c r="J38" s="364"/>
      <c r="K38" s="231"/>
    </row>
    <row r="39" spans="2:11" s="1" customFormat="1" ht="15" customHeight="1">
      <c r="B39" s="234"/>
      <c r="C39" s="235"/>
      <c r="D39" s="233"/>
      <c r="E39" s="236" t="s">
        <v>53</v>
      </c>
      <c r="F39" s="233"/>
      <c r="G39" s="364" t="s">
        <v>813</v>
      </c>
      <c r="H39" s="364"/>
      <c r="I39" s="364"/>
      <c r="J39" s="364"/>
      <c r="K39" s="231"/>
    </row>
    <row r="40" spans="2:11" s="1" customFormat="1" ht="15" customHeight="1">
      <c r="B40" s="234"/>
      <c r="C40" s="235"/>
      <c r="D40" s="233"/>
      <c r="E40" s="236" t="s">
        <v>112</v>
      </c>
      <c r="F40" s="233"/>
      <c r="G40" s="364" t="s">
        <v>814</v>
      </c>
      <c r="H40" s="364"/>
      <c r="I40" s="364"/>
      <c r="J40" s="364"/>
      <c r="K40" s="231"/>
    </row>
    <row r="41" spans="2:11" s="1" customFormat="1" ht="15" customHeight="1">
      <c r="B41" s="234"/>
      <c r="C41" s="235"/>
      <c r="D41" s="233"/>
      <c r="E41" s="236" t="s">
        <v>113</v>
      </c>
      <c r="F41" s="233"/>
      <c r="G41" s="364" t="s">
        <v>815</v>
      </c>
      <c r="H41" s="364"/>
      <c r="I41" s="364"/>
      <c r="J41" s="364"/>
      <c r="K41" s="231"/>
    </row>
    <row r="42" spans="2:11" s="1" customFormat="1" ht="15" customHeight="1">
      <c r="B42" s="234"/>
      <c r="C42" s="235"/>
      <c r="D42" s="233"/>
      <c r="E42" s="236" t="s">
        <v>816</v>
      </c>
      <c r="F42" s="233"/>
      <c r="G42" s="364" t="s">
        <v>817</v>
      </c>
      <c r="H42" s="364"/>
      <c r="I42" s="364"/>
      <c r="J42" s="364"/>
      <c r="K42" s="231"/>
    </row>
    <row r="43" spans="2:11" s="1" customFormat="1" ht="15" customHeight="1">
      <c r="B43" s="234"/>
      <c r="C43" s="235"/>
      <c r="D43" s="233"/>
      <c r="E43" s="236"/>
      <c r="F43" s="233"/>
      <c r="G43" s="364" t="s">
        <v>818</v>
      </c>
      <c r="H43" s="364"/>
      <c r="I43" s="364"/>
      <c r="J43" s="364"/>
      <c r="K43" s="231"/>
    </row>
    <row r="44" spans="2:11" s="1" customFormat="1" ht="15" customHeight="1">
      <c r="B44" s="234"/>
      <c r="C44" s="235"/>
      <c r="D44" s="233"/>
      <c r="E44" s="236" t="s">
        <v>819</v>
      </c>
      <c r="F44" s="233"/>
      <c r="G44" s="364" t="s">
        <v>820</v>
      </c>
      <c r="H44" s="364"/>
      <c r="I44" s="364"/>
      <c r="J44" s="364"/>
      <c r="K44" s="231"/>
    </row>
    <row r="45" spans="2:11" s="1" customFormat="1" ht="15" customHeight="1">
      <c r="B45" s="234"/>
      <c r="C45" s="235"/>
      <c r="D45" s="233"/>
      <c r="E45" s="236" t="s">
        <v>115</v>
      </c>
      <c r="F45" s="233"/>
      <c r="G45" s="364" t="s">
        <v>821</v>
      </c>
      <c r="H45" s="364"/>
      <c r="I45" s="364"/>
      <c r="J45" s="364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64" t="s">
        <v>822</v>
      </c>
      <c r="E47" s="364"/>
      <c r="F47" s="364"/>
      <c r="G47" s="364"/>
      <c r="H47" s="364"/>
      <c r="I47" s="364"/>
      <c r="J47" s="364"/>
      <c r="K47" s="231"/>
    </row>
    <row r="48" spans="2:11" s="1" customFormat="1" ht="15" customHeight="1">
      <c r="B48" s="234"/>
      <c r="C48" s="235"/>
      <c r="D48" s="235"/>
      <c r="E48" s="364" t="s">
        <v>823</v>
      </c>
      <c r="F48" s="364"/>
      <c r="G48" s="364"/>
      <c r="H48" s="364"/>
      <c r="I48" s="364"/>
      <c r="J48" s="364"/>
      <c r="K48" s="231"/>
    </row>
    <row r="49" spans="2:11" s="1" customFormat="1" ht="15" customHeight="1">
      <c r="B49" s="234"/>
      <c r="C49" s="235"/>
      <c r="D49" s="235"/>
      <c r="E49" s="364" t="s">
        <v>824</v>
      </c>
      <c r="F49" s="364"/>
      <c r="G49" s="364"/>
      <c r="H49" s="364"/>
      <c r="I49" s="364"/>
      <c r="J49" s="364"/>
      <c r="K49" s="231"/>
    </row>
    <row r="50" spans="2:11" s="1" customFormat="1" ht="15" customHeight="1">
      <c r="B50" s="234"/>
      <c r="C50" s="235"/>
      <c r="D50" s="235"/>
      <c r="E50" s="364" t="s">
        <v>825</v>
      </c>
      <c r="F50" s="364"/>
      <c r="G50" s="364"/>
      <c r="H50" s="364"/>
      <c r="I50" s="364"/>
      <c r="J50" s="364"/>
      <c r="K50" s="231"/>
    </row>
    <row r="51" spans="2:11" s="1" customFormat="1" ht="15" customHeight="1">
      <c r="B51" s="234"/>
      <c r="C51" s="235"/>
      <c r="D51" s="364" t="s">
        <v>826</v>
      </c>
      <c r="E51" s="364"/>
      <c r="F51" s="364"/>
      <c r="G51" s="364"/>
      <c r="H51" s="364"/>
      <c r="I51" s="364"/>
      <c r="J51" s="364"/>
      <c r="K51" s="231"/>
    </row>
    <row r="52" spans="2:11" s="1" customFormat="1" ht="25.5" customHeight="1">
      <c r="B52" s="230"/>
      <c r="C52" s="365" t="s">
        <v>827</v>
      </c>
      <c r="D52" s="365"/>
      <c r="E52" s="365"/>
      <c r="F52" s="365"/>
      <c r="G52" s="365"/>
      <c r="H52" s="365"/>
      <c r="I52" s="365"/>
      <c r="J52" s="365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64" t="s">
        <v>828</v>
      </c>
      <c r="D54" s="364"/>
      <c r="E54" s="364"/>
      <c r="F54" s="364"/>
      <c r="G54" s="364"/>
      <c r="H54" s="364"/>
      <c r="I54" s="364"/>
      <c r="J54" s="364"/>
      <c r="K54" s="231"/>
    </row>
    <row r="55" spans="2:11" s="1" customFormat="1" ht="15" customHeight="1">
      <c r="B55" s="230"/>
      <c r="C55" s="364" t="s">
        <v>829</v>
      </c>
      <c r="D55" s="364"/>
      <c r="E55" s="364"/>
      <c r="F55" s="364"/>
      <c r="G55" s="364"/>
      <c r="H55" s="364"/>
      <c r="I55" s="364"/>
      <c r="J55" s="364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64" t="s">
        <v>830</v>
      </c>
      <c r="D57" s="364"/>
      <c r="E57" s="364"/>
      <c r="F57" s="364"/>
      <c r="G57" s="364"/>
      <c r="H57" s="364"/>
      <c r="I57" s="364"/>
      <c r="J57" s="364"/>
      <c r="K57" s="231"/>
    </row>
    <row r="58" spans="2:11" s="1" customFormat="1" ht="15" customHeight="1">
      <c r="B58" s="230"/>
      <c r="C58" s="235"/>
      <c r="D58" s="364" t="s">
        <v>831</v>
      </c>
      <c r="E58" s="364"/>
      <c r="F58" s="364"/>
      <c r="G58" s="364"/>
      <c r="H58" s="364"/>
      <c r="I58" s="364"/>
      <c r="J58" s="364"/>
      <c r="K58" s="231"/>
    </row>
    <row r="59" spans="2:11" s="1" customFormat="1" ht="15" customHeight="1">
      <c r="B59" s="230"/>
      <c r="C59" s="235"/>
      <c r="D59" s="364" t="s">
        <v>832</v>
      </c>
      <c r="E59" s="364"/>
      <c r="F59" s="364"/>
      <c r="G59" s="364"/>
      <c r="H59" s="364"/>
      <c r="I59" s="364"/>
      <c r="J59" s="364"/>
      <c r="K59" s="231"/>
    </row>
    <row r="60" spans="2:11" s="1" customFormat="1" ht="15" customHeight="1">
      <c r="B60" s="230"/>
      <c r="C60" s="235"/>
      <c r="D60" s="364" t="s">
        <v>833</v>
      </c>
      <c r="E60" s="364"/>
      <c r="F60" s="364"/>
      <c r="G60" s="364"/>
      <c r="H60" s="364"/>
      <c r="I60" s="364"/>
      <c r="J60" s="364"/>
      <c r="K60" s="231"/>
    </row>
    <row r="61" spans="2:11" s="1" customFormat="1" ht="15" customHeight="1">
      <c r="B61" s="230"/>
      <c r="C61" s="235"/>
      <c r="D61" s="364" t="s">
        <v>834</v>
      </c>
      <c r="E61" s="364"/>
      <c r="F61" s="364"/>
      <c r="G61" s="364"/>
      <c r="H61" s="364"/>
      <c r="I61" s="364"/>
      <c r="J61" s="364"/>
      <c r="K61" s="231"/>
    </row>
    <row r="62" spans="2:11" s="1" customFormat="1" ht="15" customHeight="1">
      <c r="B62" s="230"/>
      <c r="C62" s="235"/>
      <c r="D62" s="366" t="s">
        <v>835</v>
      </c>
      <c r="E62" s="366"/>
      <c r="F62" s="366"/>
      <c r="G62" s="366"/>
      <c r="H62" s="366"/>
      <c r="I62" s="366"/>
      <c r="J62" s="366"/>
      <c r="K62" s="231"/>
    </row>
    <row r="63" spans="2:11" s="1" customFormat="1" ht="15" customHeight="1">
      <c r="B63" s="230"/>
      <c r="C63" s="235"/>
      <c r="D63" s="364" t="s">
        <v>836</v>
      </c>
      <c r="E63" s="364"/>
      <c r="F63" s="364"/>
      <c r="G63" s="364"/>
      <c r="H63" s="364"/>
      <c r="I63" s="364"/>
      <c r="J63" s="364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64" t="s">
        <v>837</v>
      </c>
      <c r="E65" s="364"/>
      <c r="F65" s="364"/>
      <c r="G65" s="364"/>
      <c r="H65" s="364"/>
      <c r="I65" s="364"/>
      <c r="J65" s="364"/>
      <c r="K65" s="231"/>
    </row>
    <row r="66" spans="2:11" s="1" customFormat="1" ht="15" customHeight="1">
      <c r="B66" s="230"/>
      <c r="C66" s="235"/>
      <c r="D66" s="366" t="s">
        <v>838</v>
      </c>
      <c r="E66" s="366"/>
      <c r="F66" s="366"/>
      <c r="G66" s="366"/>
      <c r="H66" s="366"/>
      <c r="I66" s="366"/>
      <c r="J66" s="366"/>
      <c r="K66" s="231"/>
    </row>
    <row r="67" spans="2:11" s="1" customFormat="1" ht="15" customHeight="1">
      <c r="B67" s="230"/>
      <c r="C67" s="235"/>
      <c r="D67" s="364" t="s">
        <v>839</v>
      </c>
      <c r="E67" s="364"/>
      <c r="F67" s="364"/>
      <c r="G67" s="364"/>
      <c r="H67" s="364"/>
      <c r="I67" s="364"/>
      <c r="J67" s="364"/>
      <c r="K67" s="231"/>
    </row>
    <row r="68" spans="2:11" s="1" customFormat="1" ht="15" customHeight="1">
      <c r="B68" s="230"/>
      <c r="C68" s="235"/>
      <c r="D68" s="364" t="s">
        <v>840</v>
      </c>
      <c r="E68" s="364"/>
      <c r="F68" s="364"/>
      <c r="G68" s="364"/>
      <c r="H68" s="364"/>
      <c r="I68" s="364"/>
      <c r="J68" s="364"/>
      <c r="K68" s="231"/>
    </row>
    <row r="69" spans="2:11" s="1" customFormat="1" ht="15" customHeight="1">
      <c r="B69" s="230"/>
      <c r="C69" s="235"/>
      <c r="D69" s="364" t="s">
        <v>841</v>
      </c>
      <c r="E69" s="364"/>
      <c r="F69" s="364"/>
      <c r="G69" s="364"/>
      <c r="H69" s="364"/>
      <c r="I69" s="364"/>
      <c r="J69" s="364"/>
      <c r="K69" s="231"/>
    </row>
    <row r="70" spans="2:11" s="1" customFormat="1" ht="15" customHeight="1">
      <c r="B70" s="230"/>
      <c r="C70" s="235"/>
      <c r="D70" s="364" t="s">
        <v>842</v>
      </c>
      <c r="E70" s="364"/>
      <c r="F70" s="364"/>
      <c r="G70" s="364"/>
      <c r="H70" s="364"/>
      <c r="I70" s="364"/>
      <c r="J70" s="364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59" t="s">
        <v>843</v>
      </c>
      <c r="D75" s="359"/>
      <c r="E75" s="359"/>
      <c r="F75" s="359"/>
      <c r="G75" s="359"/>
      <c r="H75" s="359"/>
      <c r="I75" s="359"/>
      <c r="J75" s="359"/>
      <c r="K75" s="248"/>
    </row>
    <row r="76" spans="2:11" s="1" customFormat="1" ht="17.25" customHeight="1">
      <c r="B76" s="247"/>
      <c r="C76" s="249" t="s">
        <v>844</v>
      </c>
      <c r="D76" s="249"/>
      <c r="E76" s="249"/>
      <c r="F76" s="249" t="s">
        <v>845</v>
      </c>
      <c r="G76" s="250"/>
      <c r="H76" s="249" t="s">
        <v>53</v>
      </c>
      <c r="I76" s="249" t="s">
        <v>56</v>
      </c>
      <c r="J76" s="249" t="s">
        <v>846</v>
      </c>
      <c r="K76" s="248"/>
    </row>
    <row r="77" spans="2:11" s="1" customFormat="1" ht="17.25" customHeight="1">
      <c r="B77" s="247"/>
      <c r="C77" s="251" t="s">
        <v>847</v>
      </c>
      <c r="D77" s="251"/>
      <c r="E77" s="251"/>
      <c r="F77" s="252" t="s">
        <v>848</v>
      </c>
      <c r="G77" s="253"/>
      <c r="H77" s="251"/>
      <c r="I77" s="251"/>
      <c r="J77" s="251" t="s">
        <v>849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52</v>
      </c>
      <c r="D79" s="256"/>
      <c r="E79" s="256"/>
      <c r="F79" s="257" t="s">
        <v>850</v>
      </c>
      <c r="G79" s="258"/>
      <c r="H79" s="236" t="s">
        <v>851</v>
      </c>
      <c r="I79" s="236" t="s">
        <v>852</v>
      </c>
      <c r="J79" s="236">
        <v>20</v>
      </c>
      <c r="K79" s="248"/>
    </row>
    <row r="80" spans="2:11" s="1" customFormat="1" ht="15" customHeight="1">
      <c r="B80" s="247"/>
      <c r="C80" s="236" t="s">
        <v>853</v>
      </c>
      <c r="D80" s="236"/>
      <c r="E80" s="236"/>
      <c r="F80" s="257" t="s">
        <v>850</v>
      </c>
      <c r="G80" s="258"/>
      <c r="H80" s="236" t="s">
        <v>854</v>
      </c>
      <c r="I80" s="236" t="s">
        <v>852</v>
      </c>
      <c r="J80" s="236">
        <v>120</v>
      </c>
      <c r="K80" s="248"/>
    </row>
    <row r="81" spans="2:11" s="1" customFormat="1" ht="15" customHeight="1">
      <c r="B81" s="259"/>
      <c r="C81" s="236" t="s">
        <v>855</v>
      </c>
      <c r="D81" s="236"/>
      <c r="E81" s="236"/>
      <c r="F81" s="257" t="s">
        <v>856</v>
      </c>
      <c r="G81" s="258"/>
      <c r="H81" s="236" t="s">
        <v>857</v>
      </c>
      <c r="I81" s="236" t="s">
        <v>852</v>
      </c>
      <c r="J81" s="236">
        <v>50</v>
      </c>
      <c r="K81" s="248"/>
    </row>
    <row r="82" spans="2:11" s="1" customFormat="1" ht="15" customHeight="1">
      <c r="B82" s="259"/>
      <c r="C82" s="236" t="s">
        <v>858</v>
      </c>
      <c r="D82" s="236"/>
      <c r="E82" s="236"/>
      <c r="F82" s="257" t="s">
        <v>850</v>
      </c>
      <c r="G82" s="258"/>
      <c r="H82" s="236" t="s">
        <v>859</v>
      </c>
      <c r="I82" s="236" t="s">
        <v>860</v>
      </c>
      <c r="J82" s="236"/>
      <c r="K82" s="248"/>
    </row>
    <row r="83" spans="2:11" s="1" customFormat="1" ht="15" customHeight="1">
      <c r="B83" s="259"/>
      <c r="C83" s="260" t="s">
        <v>861</v>
      </c>
      <c r="D83" s="260"/>
      <c r="E83" s="260"/>
      <c r="F83" s="261" t="s">
        <v>856</v>
      </c>
      <c r="G83" s="260"/>
      <c r="H83" s="260" t="s">
        <v>862</v>
      </c>
      <c r="I83" s="260" t="s">
        <v>852</v>
      </c>
      <c r="J83" s="260">
        <v>15</v>
      </c>
      <c r="K83" s="248"/>
    </row>
    <row r="84" spans="2:11" s="1" customFormat="1" ht="15" customHeight="1">
      <c r="B84" s="259"/>
      <c r="C84" s="260" t="s">
        <v>863</v>
      </c>
      <c r="D84" s="260"/>
      <c r="E84" s="260"/>
      <c r="F84" s="261" t="s">
        <v>856</v>
      </c>
      <c r="G84" s="260"/>
      <c r="H84" s="260" t="s">
        <v>864</v>
      </c>
      <c r="I84" s="260" t="s">
        <v>852</v>
      </c>
      <c r="J84" s="260">
        <v>15</v>
      </c>
      <c r="K84" s="248"/>
    </row>
    <row r="85" spans="2:11" s="1" customFormat="1" ht="15" customHeight="1">
      <c r="B85" s="259"/>
      <c r="C85" s="260" t="s">
        <v>865</v>
      </c>
      <c r="D85" s="260"/>
      <c r="E85" s="260"/>
      <c r="F85" s="261" t="s">
        <v>856</v>
      </c>
      <c r="G85" s="260"/>
      <c r="H85" s="260" t="s">
        <v>866</v>
      </c>
      <c r="I85" s="260" t="s">
        <v>852</v>
      </c>
      <c r="J85" s="260">
        <v>20</v>
      </c>
      <c r="K85" s="248"/>
    </row>
    <row r="86" spans="2:11" s="1" customFormat="1" ht="15" customHeight="1">
      <c r="B86" s="259"/>
      <c r="C86" s="260" t="s">
        <v>867</v>
      </c>
      <c r="D86" s="260"/>
      <c r="E86" s="260"/>
      <c r="F86" s="261" t="s">
        <v>856</v>
      </c>
      <c r="G86" s="260"/>
      <c r="H86" s="260" t="s">
        <v>868</v>
      </c>
      <c r="I86" s="260" t="s">
        <v>852</v>
      </c>
      <c r="J86" s="260">
        <v>20</v>
      </c>
      <c r="K86" s="248"/>
    </row>
    <row r="87" spans="2:11" s="1" customFormat="1" ht="15" customHeight="1">
      <c r="B87" s="259"/>
      <c r="C87" s="236" t="s">
        <v>869</v>
      </c>
      <c r="D87" s="236"/>
      <c r="E87" s="236"/>
      <c r="F87" s="257" t="s">
        <v>856</v>
      </c>
      <c r="G87" s="258"/>
      <c r="H87" s="236" t="s">
        <v>870</v>
      </c>
      <c r="I87" s="236" t="s">
        <v>852</v>
      </c>
      <c r="J87" s="236">
        <v>50</v>
      </c>
      <c r="K87" s="248"/>
    </row>
    <row r="88" spans="2:11" s="1" customFormat="1" ht="15" customHeight="1">
      <c r="B88" s="259"/>
      <c r="C88" s="236" t="s">
        <v>871</v>
      </c>
      <c r="D88" s="236"/>
      <c r="E88" s="236"/>
      <c r="F88" s="257" t="s">
        <v>856</v>
      </c>
      <c r="G88" s="258"/>
      <c r="H88" s="236" t="s">
        <v>872</v>
      </c>
      <c r="I88" s="236" t="s">
        <v>852</v>
      </c>
      <c r="J88" s="236">
        <v>20</v>
      </c>
      <c r="K88" s="248"/>
    </row>
    <row r="89" spans="2:11" s="1" customFormat="1" ht="15" customHeight="1">
      <c r="B89" s="259"/>
      <c r="C89" s="236" t="s">
        <v>873</v>
      </c>
      <c r="D89" s="236"/>
      <c r="E89" s="236"/>
      <c r="F89" s="257" t="s">
        <v>856</v>
      </c>
      <c r="G89" s="258"/>
      <c r="H89" s="236" t="s">
        <v>874</v>
      </c>
      <c r="I89" s="236" t="s">
        <v>852</v>
      </c>
      <c r="J89" s="236">
        <v>20</v>
      </c>
      <c r="K89" s="248"/>
    </row>
    <row r="90" spans="2:11" s="1" customFormat="1" ht="15" customHeight="1">
      <c r="B90" s="259"/>
      <c r="C90" s="236" t="s">
        <v>875</v>
      </c>
      <c r="D90" s="236"/>
      <c r="E90" s="236"/>
      <c r="F90" s="257" t="s">
        <v>856</v>
      </c>
      <c r="G90" s="258"/>
      <c r="H90" s="236" t="s">
        <v>876</v>
      </c>
      <c r="I90" s="236" t="s">
        <v>852</v>
      </c>
      <c r="J90" s="236">
        <v>50</v>
      </c>
      <c r="K90" s="248"/>
    </row>
    <row r="91" spans="2:11" s="1" customFormat="1" ht="15" customHeight="1">
      <c r="B91" s="259"/>
      <c r="C91" s="236" t="s">
        <v>877</v>
      </c>
      <c r="D91" s="236"/>
      <c r="E91" s="236"/>
      <c r="F91" s="257" t="s">
        <v>856</v>
      </c>
      <c r="G91" s="258"/>
      <c r="H91" s="236" t="s">
        <v>877</v>
      </c>
      <c r="I91" s="236" t="s">
        <v>852</v>
      </c>
      <c r="J91" s="236">
        <v>50</v>
      </c>
      <c r="K91" s="248"/>
    </row>
    <row r="92" spans="2:11" s="1" customFormat="1" ht="15" customHeight="1">
      <c r="B92" s="259"/>
      <c r="C92" s="236" t="s">
        <v>878</v>
      </c>
      <c r="D92" s="236"/>
      <c r="E92" s="236"/>
      <c r="F92" s="257" t="s">
        <v>856</v>
      </c>
      <c r="G92" s="258"/>
      <c r="H92" s="236" t="s">
        <v>879</v>
      </c>
      <c r="I92" s="236" t="s">
        <v>852</v>
      </c>
      <c r="J92" s="236">
        <v>255</v>
      </c>
      <c r="K92" s="248"/>
    </row>
    <row r="93" spans="2:11" s="1" customFormat="1" ht="15" customHeight="1">
      <c r="B93" s="259"/>
      <c r="C93" s="236" t="s">
        <v>880</v>
      </c>
      <c r="D93" s="236"/>
      <c r="E93" s="236"/>
      <c r="F93" s="257" t="s">
        <v>850</v>
      </c>
      <c r="G93" s="258"/>
      <c r="H93" s="236" t="s">
        <v>881</v>
      </c>
      <c r="I93" s="236" t="s">
        <v>882</v>
      </c>
      <c r="J93" s="236"/>
      <c r="K93" s="248"/>
    </row>
    <row r="94" spans="2:11" s="1" customFormat="1" ht="15" customHeight="1">
      <c r="B94" s="259"/>
      <c r="C94" s="236" t="s">
        <v>883</v>
      </c>
      <c r="D94" s="236"/>
      <c r="E94" s="236"/>
      <c r="F94" s="257" t="s">
        <v>850</v>
      </c>
      <c r="G94" s="258"/>
      <c r="H94" s="236" t="s">
        <v>884</v>
      </c>
      <c r="I94" s="236" t="s">
        <v>885</v>
      </c>
      <c r="J94" s="236"/>
      <c r="K94" s="248"/>
    </row>
    <row r="95" spans="2:11" s="1" customFormat="1" ht="15" customHeight="1">
      <c r="B95" s="259"/>
      <c r="C95" s="236" t="s">
        <v>886</v>
      </c>
      <c r="D95" s="236"/>
      <c r="E95" s="236"/>
      <c r="F95" s="257" t="s">
        <v>850</v>
      </c>
      <c r="G95" s="258"/>
      <c r="H95" s="236" t="s">
        <v>886</v>
      </c>
      <c r="I95" s="236" t="s">
        <v>885</v>
      </c>
      <c r="J95" s="236"/>
      <c r="K95" s="248"/>
    </row>
    <row r="96" spans="2:11" s="1" customFormat="1" ht="15" customHeight="1">
      <c r="B96" s="259"/>
      <c r="C96" s="236" t="s">
        <v>37</v>
      </c>
      <c r="D96" s="236"/>
      <c r="E96" s="236"/>
      <c r="F96" s="257" t="s">
        <v>850</v>
      </c>
      <c r="G96" s="258"/>
      <c r="H96" s="236" t="s">
        <v>887</v>
      </c>
      <c r="I96" s="236" t="s">
        <v>885</v>
      </c>
      <c r="J96" s="236"/>
      <c r="K96" s="248"/>
    </row>
    <row r="97" spans="2:11" s="1" customFormat="1" ht="15" customHeight="1">
      <c r="B97" s="259"/>
      <c r="C97" s="236" t="s">
        <v>47</v>
      </c>
      <c r="D97" s="236"/>
      <c r="E97" s="236"/>
      <c r="F97" s="257" t="s">
        <v>850</v>
      </c>
      <c r="G97" s="258"/>
      <c r="H97" s="236" t="s">
        <v>888</v>
      </c>
      <c r="I97" s="236" t="s">
        <v>885</v>
      </c>
      <c r="J97" s="236"/>
      <c r="K97" s="248"/>
    </row>
    <row r="98" spans="2:11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59" t="s">
        <v>889</v>
      </c>
      <c r="D102" s="359"/>
      <c r="E102" s="359"/>
      <c r="F102" s="359"/>
      <c r="G102" s="359"/>
      <c r="H102" s="359"/>
      <c r="I102" s="359"/>
      <c r="J102" s="359"/>
      <c r="K102" s="248"/>
    </row>
    <row r="103" spans="2:11" s="1" customFormat="1" ht="17.25" customHeight="1">
      <c r="B103" s="247"/>
      <c r="C103" s="249" t="s">
        <v>844</v>
      </c>
      <c r="D103" s="249"/>
      <c r="E103" s="249"/>
      <c r="F103" s="249" t="s">
        <v>845</v>
      </c>
      <c r="G103" s="250"/>
      <c r="H103" s="249" t="s">
        <v>53</v>
      </c>
      <c r="I103" s="249" t="s">
        <v>56</v>
      </c>
      <c r="J103" s="249" t="s">
        <v>846</v>
      </c>
      <c r="K103" s="248"/>
    </row>
    <row r="104" spans="2:11" s="1" customFormat="1" ht="17.25" customHeight="1">
      <c r="B104" s="247"/>
      <c r="C104" s="251" t="s">
        <v>847</v>
      </c>
      <c r="D104" s="251"/>
      <c r="E104" s="251"/>
      <c r="F104" s="252" t="s">
        <v>848</v>
      </c>
      <c r="G104" s="253"/>
      <c r="H104" s="251"/>
      <c r="I104" s="251"/>
      <c r="J104" s="251" t="s">
        <v>849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pans="2:11" s="1" customFormat="1" ht="15" customHeight="1">
      <c r="B106" s="247"/>
      <c r="C106" s="236" t="s">
        <v>52</v>
      </c>
      <c r="D106" s="256"/>
      <c r="E106" s="256"/>
      <c r="F106" s="257" t="s">
        <v>850</v>
      </c>
      <c r="G106" s="236"/>
      <c r="H106" s="236" t="s">
        <v>890</v>
      </c>
      <c r="I106" s="236" t="s">
        <v>852</v>
      </c>
      <c r="J106" s="236">
        <v>20</v>
      </c>
      <c r="K106" s="248"/>
    </row>
    <row r="107" spans="2:11" s="1" customFormat="1" ht="15" customHeight="1">
      <c r="B107" s="247"/>
      <c r="C107" s="236" t="s">
        <v>853</v>
      </c>
      <c r="D107" s="236"/>
      <c r="E107" s="236"/>
      <c r="F107" s="257" t="s">
        <v>850</v>
      </c>
      <c r="G107" s="236"/>
      <c r="H107" s="236" t="s">
        <v>890</v>
      </c>
      <c r="I107" s="236" t="s">
        <v>852</v>
      </c>
      <c r="J107" s="236">
        <v>120</v>
      </c>
      <c r="K107" s="248"/>
    </row>
    <row r="108" spans="2:11" s="1" customFormat="1" ht="15" customHeight="1">
      <c r="B108" s="259"/>
      <c r="C108" s="236" t="s">
        <v>855</v>
      </c>
      <c r="D108" s="236"/>
      <c r="E108" s="236"/>
      <c r="F108" s="257" t="s">
        <v>856</v>
      </c>
      <c r="G108" s="236"/>
      <c r="H108" s="236" t="s">
        <v>890</v>
      </c>
      <c r="I108" s="236" t="s">
        <v>852</v>
      </c>
      <c r="J108" s="236">
        <v>50</v>
      </c>
      <c r="K108" s="248"/>
    </row>
    <row r="109" spans="2:11" s="1" customFormat="1" ht="15" customHeight="1">
      <c r="B109" s="259"/>
      <c r="C109" s="236" t="s">
        <v>858</v>
      </c>
      <c r="D109" s="236"/>
      <c r="E109" s="236"/>
      <c r="F109" s="257" t="s">
        <v>850</v>
      </c>
      <c r="G109" s="236"/>
      <c r="H109" s="236" t="s">
        <v>890</v>
      </c>
      <c r="I109" s="236" t="s">
        <v>860</v>
      </c>
      <c r="J109" s="236"/>
      <c r="K109" s="248"/>
    </row>
    <row r="110" spans="2:11" s="1" customFormat="1" ht="15" customHeight="1">
      <c r="B110" s="259"/>
      <c r="C110" s="236" t="s">
        <v>869</v>
      </c>
      <c r="D110" s="236"/>
      <c r="E110" s="236"/>
      <c r="F110" s="257" t="s">
        <v>856</v>
      </c>
      <c r="G110" s="236"/>
      <c r="H110" s="236" t="s">
        <v>890</v>
      </c>
      <c r="I110" s="236" t="s">
        <v>852</v>
      </c>
      <c r="J110" s="236">
        <v>50</v>
      </c>
      <c r="K110" s="248"/>
    </row>
    <row r="111" spans="2:11" s="1" customFormat="1" ht="15" customHeight="1">
      <c r="B111" s="259"/>
      <c r="C111" s="236" t="s">
        <v>877</v>
      </c>
      <c r="D111" s="236"/>
      <c r="E111" s="236"/>
      <c r="F111" s="257" t="s">
        <v>856</v>
      </c>
      <c r="G111" s="236"/>
      <c r="H111" s="236" t="s">
        <v>890</v>
      </c>
      <c r="I111" s="236" t="s">
        <v>852</v>
      </c>
      <c r="J111" s="236">
        <v>50</v>
      </c>
      <c r="K111" s="248"/>
    </row>
    <row r="112" spans="2:11" s="1" customFormat="1" ht="15" customHeight="1">
      <c r="B112" s="259"/>
      <c r="C112" s="236" t="s">
        <v>875</v>
      </c>
      <c r="D112" s="236"/>
      <c r="E112" s="236"/>
      <c r="F112" s="257" t="s">
        <v>856</v>
      </c>
      <c r="G112" s="236"/>
      <c r="H112" s="236" t="s">
        <v>890</v>
      </c>
      <c r="I112" s="236" t="s">
        <v>852</v>
      </c>
      <c r="J112" s="236">
        <v>50</v>
      </c>
      <c r="K112" s="248"/>
    </row>
    <row r="113" spans="2:11" s="1" customFormat="1" ht="15" customHeight="1">
      <c r="B113" s="259"/>
      <c r="C113" s="236" t="s">
        <v>52</v>
      </c>
      <c r="D113" s="236"/>
      <c r="E113" s="236"/>
      <c r="F113" s="257" t="s">
        <v>850</v>
      </c>
      <c r="G113" s="236"/>
      <c r="H113" s="236" t="s">
        <v>891</v>
      </c>
      <c r="I113" s="236" t="s">
        <v>852</v>
      </c>
      <c r="J113" s="236">
        <v>20</v>
      </c>
      <c r="K113" s="248"/>
    </row>
    <row r="114" spans="2:11" s="1" customFormat="1" ht="15" customHeight="1">
      <c r="B114" s="259"/>
      <c r="C114" s="236" t="s">
        <v>892</v>
      </c>
      <c r="D114" s="236"/>
      <c r="E114" s="236"/>
      <c r="F114" s="257" t="s">
        <v>850</v>
      </c>
      <c r="G114" s="236"/>
      <c r="H114" s="236" t="s">
        <v>893</v>
      </c>
      <c r="I114" s="236" t="s">
        <v>852</v>
      </c>
      <c r="J114" s="236">
        <v>120</v>
      </c>
      <c r="K114" s="248"/>
    </row>
    <row r="115" spans="2:11" s="1" customFormat="1" ht="15" customHeight="1">
      <c r="B115" s="259"/>
      <c r="C115" s="236" t="s">
        <v>37</v>
      </c>
      <c r="D115" s="236"/>
      <c r="E115" s="236"/>
      <c r="F115" s="257" t="s">
        <v>850</v>
      </c>
      <c r="G115" s="236"/>
      <c r="H115" s="236" t="s">
        <v>894</v>
      </c>
      <c r="I115" s="236" t="s">
        <v>885</v>
      </c>
      <c r="J115" s="236"/>
      <c r="K115" s="248"/>
    </row>
    <row r="116" spans="2:11" s="1" customFormat="1" ht="15" customHeight="1">
      <c r="B116" s="259"/>
      <c r="C116" s="236" t="s">
        <v>47</v>
      </c>
      <c r="D116" s="236"/>
      <c r="E116" s="236"/>
      <c r="F116" s="257" t="s">
        <v>850</v>
      </c>
      <c r="G116" s="236"/>
      <c r="H116" s="236" t="s">
        <v>895</v>
      </c>
      <c r="I116" s="236" t="s">
        <v>885</v>
      </c>
      <c r="J116" s="236"/>
      <c r="K116" s="248"/>
    </row>
    <row r="117" spans="2:11" s="1" customFormat="1" ht="15" customHeight="1">
      <c r="B117" s="259"/>
      <c r="C117" s="236" t="s">
        <v>56</v>
      </c>
      <c r="D117" s="236"/>
      <c r="E117" s="236"/>
      <c r="F117" s="257" t="s">
        <v>850</v>
      </c>
      <c r="G117" s="236"/>
      <c r="H117" s="236" t="s">
        <v>896</v>
      </c>
      <c r="I117" s="236" t="s">
        <v>897</v>
      </c>
      <c r="J117" s="236"/>
      <c r="K117" s="248"/>
    </row>
    <row r="118" spans="2:11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pans="2:11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s="1" customFormat="1" ht="45" customHeight="1">
      <c r="B122" s="275"/>
      <c r="C122" s="360" t="s">
        <v>898</v>
      </c>
      <c r="D122" s="360"/>
      <c r="E122" s="360"/>
      <c r="F122" s="360"/>
      <c r="G122" s="360"/>
      <c r="H122" s="360"/>
      <c r="I122" s="360"/>
      <c r="J122" s="360"/>
      <c r="K122" s="276"/>
    </row>
    <row r="123" spans="2:11" s="1" customFormat="1" ht="17.25" customHeight="1">
      <c r="B123" s="277"/>
      <c r="C123" s="249" t="s">
        <v>844</v>
      </c>
      <c r="D123" s="249"/>
      <c r="E123" s="249"/>
      <c r="F123" s="249" t="s">
        <v>845</v>
      </c>
      <c r="G123" s="250"/>
      <c r="H123" s="249" t="s">
        <v>53</v>
      </c>
      <c r="I123" s="249" t="s">
        <v>56</v>
      </c>
      <c r="J123" s="249" t="s">
        <v>846</v>
      </c>
      <c r="K123" s="278"/>
    </row>
    <row r="124" spans="2:11" s="1" customFormat="1" ht="17.25" customHeight="1">
      <c r="B124" s="277"/>
      <c r="C124" s="251" t="s">
        <v>847</v>
      </c>
      <c r="D124" s="251"/>
      <c r="E124" s="251"/>
      <c r="F124" s="252" t="s">
        <v>848</v>
      </c>
      <c r="G124" s="253"/>
      <c r="H124" s="251"/>
      <c r="I124" s="251"/>
      <c r="J124" s="251" t="s">
        <v>849</v>
      </c>
      <c r="K124" s="278"/>
    </row>
    <row r="125" spans="2:11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pans="2:11" s="1" customFormat="1" ht="15" customHeight="1">
      <c r="B126" s="279"/>
      <c r="C126" s="236" t="s">
        <v>853</v>
      </c>
      <c r="D126" s="256"/>
      <c r="E126" s="256"/>
      <c r="F126" s="257" t="s">
        <v>850</v>
      </c>
      <c r="G126" s="236"/>
      <c r="H126" s="236" t="s">
        <v>890</v>
      </c>
      <c r="I126" s="236" t="s">
        <v>852</v>
      </c>
      <c r="J126" s="236">
        <v>120</v>
      </c>
      <c r="K126" s="282"/>
    </row>
    <row r="127" spans="2:11" s="1" customFormat="1" ht="15" customHeight="1">
      <c r="B127" s="279"/>
      <c r="C127" s="236" t="s">
        <v>899</v>
      </c>
      <c r="D127" s="236"/>
      <c r="E127" s="236"/>
      <c r="F127" s="257" t="s">
        <v>850</v>
      </c>
      <c r="G127" s="236"/>
      <c r="H127" s="236" t="s">
        <v>900</v>
      </c>
      <c r="I127" s="236" t="s">
        <v>852</v>
      </c>
      <c r="J127" s="236" t="s">
        <v>901</v>
      </c>
      <c r="K127" s="282"/>
    </row>
    <row r="128" spans="2:11" s="1" customFormat="1" ht="15" customHeight="1">
      <c r="B128" s="279"/>
      <c r="C128" s="236" t="s">
        <v>91</v>
      </c>
      <c r="D128" s="236"/>
      <c r="E128" s="236"/>
      <c r="F128" s="257" t="s">
        <v>850</v>
      </c>
      <c r="G128" s="236"/>
      <c r="H128" s="236" t="s">
        <v>902</v>
      </c>
      <c r="I128" s="236" t="s">
        <v>852</v>
      </c>
      <c r="J128" s="236" t="s">
        <v>901</v>
      </c>
      <c r="K128" s="282"/>
    </row>
    <row r="129" spans="2:11" s="1" customFormat="1" ht="15" customHeight="1">
      <c r="B129" s="279"/>
      <c r="C129" s="236" t="s">
        <v>861</v>
      </c>
      <c r="D129" s="236"/>
      <c r="E129" s="236"/>
      <c r="F129" s="257" t="s">
        <v>856</v>
      </c>
      <c r="G129" s="236"/>
      <c r="H129" s="236" t="s">
        <v>862</v>
      </c>
      <c r="I129" s="236" t="s">
        <v>852</v>
      </c>
      <c r="J129" s="236">
        <v>15</v>
      </c>
      <c r="K129" s="282"/>
    </row>
    <row r="130" spans="2:11" s="1" customFormat="1" ht="15" customHeight="1">
      <c r="B130" s="279"/>
      <c r="C130" s="260" t="s">
        <v>863</v>
      </c>
      <c r="D130" s="260"/>
      <c r="E130" s="260"/>
      <c r="F130" s="261" t="s">
        <v>856</v>
      </c>
      <c r="G130" s="260"/>
      <c r="H130" s="260" t="s">
        <v>864</v>
      </c>
      <c r="I130" s="260" t="s">
        <v>852</v>
      </c>
      <c r="J130" s="260">
        <v>15</v>
      </c>
      <c r="K130" s="282"/>
    </row>
    <row r="131" spans="2:11" s="1" customFormat="1" ht="15" customHeight="1">
      <c r="B131" s="279"/>
      <c r="C131" s="260" t="s">
        <v>865</v>
      </c>
      <c r="D131" s="260"/>
      <c r="E131" s="260"/>
      <c r="F131" s="261" t="s">
        <v>856</v>
      </c>
      <c r="G131" s="260"/>
      <c r="H131" s="260" t="s">
        <v>866</v>
      </c>
      <c r="I131" s="260" t="s">
        <v>852</v>
      </c>
      <c r="J131" s="260">
        <v>20</v>
      </c>
      <c r="K131" s="282"/>
    </row>
    <row r="132" spans="2:11" s="1" customFormat="1" ht="15" customHeight="1">
      <c r="B132" s="279"/>
      <c r="C132" s="260" t="s">
        <v>867</v>
      </c>
      <c r="D132" s="260"/>
      <c r="E132" s="260"/>
      <c r="F132" s="261" t="s">
        <v>856</v>
      </c>
      <c r="G132" s="260"/>
      <c r="H132" s="260" t="s">
        <v>868</v>
      </c>
      <c r="I132" s="260" t="s">
        <v>852</v>
      </c>
      <c r="J132" s="260">
        <v>20</v>
      </c>
      <c r="K132" s="282"/>
    </row>
    <row r="133" spans="2:11" s="1" customFormat="1" ht="15" customHeight="1">
      <c r="B133" s="279"/>
      <c r="C133" s="236" t="s">
        <v>855</v>
      </c>
      <c r="D133" s="236"/>
      <c r="E133" s="236"/>
      <c r="F133" s="257" t="s">
        <v>856</v>
      </c>
      <c r="G133" s="236"/>
      <c r="H133" s="236" t="s">
        <v>890</v>
      </c>
      <c r="I133" s="236" t="s">
        <v>852</v>
      </c>
      <c r="J133" s="236">
        <v>50</v>
      </c>
      <c r="K133" s="282"/>
    </row>
    <row r="134" spans="2:11" s="1" customFormat="1" ht="15" customHeight="1">
      <c r="B134" s="279"/>
      <c r="C134" s="236" t="s">
        <v>869</v>
      </c>
      <c r="D134" s="236"/>
      <c r="E134" s="236"/>
      <c r="F134" s="257" t="s">
        <v>856</v>
      </c>
      <c r="G134" s="236"/>
      <c r="H134" s="236" t="s">
        <v>890</v>
      </c>
      <c r="I134" s="236" t="s">
        <v>852</v>
      </c>
      <c r="J134" s="236">
        <v>50</v>
      </c>
      <c r="K134" s="282"/>
    </row>
    <row r="135" spans="2:11" s="1" customFormat="1" ht="15" customHeight="1">
      <c r="B135" s="279"/>
      <c r="C135" s="236" t="s">
        <v>875</v>
      </c>
      <c r="D135" s="236"/>
      <c r="E135" s="236"/>
      <c r="F135" s="257" t="s">
        <v>856</v>
      </c>
      <c r="G135" s="236"/>
      <c r="H135" s="236" t="s">
        <v>890</v>
      </c>
      <c r="I135" s="236" t="s">
        <v>852</v>
      </c>
      <c r="J135" s="236">
        <v>50</v>
      </c>
      <c r="K135" s="282"/>
    </row>
    <row r="136" spans="2:11" s="1" customFormat="1" ht="15" customHeight="1">
      <c r="B136" s="279"/>
      <c r="C136" s="236" t="s">
        <v>877</v>
      </c>
      <c r="D136" s="236"/>
      <c r="E136" s="236"/>
      <c r="F136" s="257" t="s">
        <v>856</v>
      </c>
      <c r="G136" s="236"/>
      <c r="H136" s="236" t="s">
        <v>890</v>
      </c>
      <c r="I136" s="236" t="s">
        <v>852</v>
      </c>
      <c r="J136" s="236">
        <v>50</v>
      </c>
      <c r="K136" s="282"/>
    </row>
    <row r="137" spans="2:11" s="1" customFormat="1" ht="15" customHeight="1">
      <c r="B137" s="279"/>
      <c r="C137" s="236" t="s">
        <v>878</v>
      </c>
      <c r="D137" s="236"/>
      <c r="E137" s="236"/>
      <c r="F137" s="257" t="s">
        <v>856</v>
      </c>
      <c r="G137" s="236"/>
      <c r="H137" s="236" t="s">
        <v>903</v>
      </c>
      <c r="I137" s="236" t="s">
        <v>852</v>
      </c>
      <c r="J137" s="236">
        <v>255</v>
      </c>
      <c r="K137" s="282"/>
    </row>
    <row r="138" spans="2:11" s="1" customFormat="1" ht="15" customHeight="1">
      <c r="B138" s="279"/>
      <c r="C138" s="236" t="s">
        <v>880</v>
      </c>
      <c r="D138" s="236"/>
      <c r="E138" s="236"/>
      <c r="F138" s="257" t="s">
        <v>850</v>
      </c>
      <c r="G138" s="236"/>
      <c r="H138" s="236" t="s">
        <v>904</v>
      </c>
      <c r="I138" s="236" t="s">
        <v>882</v>
      </c>
      <c r="J138" s="236"/>
      <c r="K138" s="282"/>
    </row>
    <row r="139" spans="2:11" s="1" customFormat="1" ht="15" customHeight="1">
      <c r="B139" s="279"/>
      <c r="C139" s="236" t="s">
        <v>883</v>
      </c>
      <c r="D139" s="236"/>
      <c r="E139" s="236"/>
      <c r="F139" s="257" t="s">
        <v>850</v>
      </c>
      <c r="G139" s="236"/>
      <c r="H139" s="236" t="s">
        <v>905</v>
      </c>
      <c r="I139" s="236" t="s">
        <v>885</v>
      </c>
      <c r="J139" s="236"/>
      <c r="K139" s="282"/>
    </row>
    <row r="140" spans="2:11" s="1" customFormat="1" ht="15" customHeight="1">
      <c r="B140" s="279"/>
      <c r="C140" s="236" t="s">
        <v>886</v>
      </c>
      <c r="D140" s="236"/>
      <c r="E140" s="236"/>
      <c r="F140" s="257" t="s">
        <v>850</v>
      </c>
      <c r="G140" s="236"/>
      <c r="H140" s="236" t="s">
        <v>886</v>
      </c>
      <c r="I140" s="236" t="s">
        <v>885</v>
      </c>
      <c r="J140" s="236"/>
      <c r="K140" s="282"/>
    </row>
    <row r="141" spans="2:11" s="1" customFormat="1" ht="15" customHeight="1">
      <c r="B141" s="279"/>
      <c r="C141" s="236" t="s">
        <v>37</v>
      </c>
      <c r="D141" s="236"/>
      <c r="E141" s="236"/>
      <c r="F141" s="257" t="s">
        <v>850</v>
      </c>
      <c r="G141" s="236"/>
      <c r="H141" s="236" t="s">
        <v>906</v>
      </c>
      <c r="I141" s="236" t="s">
        <v>885</v>
      </c>
      <c r="J141" s="236"/>
      <c r="K141" s="282"/>
    </row>
    <row r="142" spans="2:11" s="1" customFormat="1" ht="15" customHeight="1">
      <c r="B142" s="279"/>
      <c r="C142" s="236" t="s">
        <v>907</v>
      </c>
      <c r="D142" s="236"/>
      <c r="E142" s="236"/>
      <c r="F142" s="257" t="s">
        <v>850</v>
      </c>
      <c r="G142" s="236"/>
      <c r="H142" s="236" t="s">
        <v>908</v>
      </c>
      <c r="I142" s="236" t="s">
        <v>885</v>
      </c>
      <c r="J142" s="236"/>
      <c r="K142" s="282"/>
    </row>
    <row r="143" spans="2:11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pans="2:11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59" t="s">
        <v>909</v>
      </c>
      <c r="D147" s="359"/>
      <c r="E147" s="359"/>
      <c r="F147" s="359"/>
      <c r="G147" s="359"/>
      <c r="H147" s="359"/>
      <c r="I147" s="359"/>
      <c r="J147" s="359"/>
      <c r="K147" s="248"/>
    </row>
    <row r="148" spans="2:11" s="1" customFormat="1" ht="17.25" customHeight="1">
      <c r="B148" s="247"/>
      <c r="C148" s="249" t="s">
        <v>844</v>
      </c>
      <c r="D148" s="249"/>
      <c r="E148" s="249"/>
      <c r="F148" s="249" t="s">
        <v>845</v>
      </c>
      <c r="G148" s="250"/>
      <c r="H148" s="249" t="s">
        <v>53</v>
      </c>
      <c r="I148" s="249" t="s">
        <v>56</v>
      </c>
      <c r="J148" s="249" t="s">
        <v>846</v>
      </c>
      <c r="K148" s="248"/>
    </row>
    <row r="149" spans="2:11" s="1" customFormat="1" ht="17.25" customHeight="1">
      <c r="B149" s="247"/>
      <c r="C149" s="251" t="s">
        <v>847</v>
      </c>
      <c r="D149" s="251"/>
      <c r="E149" s="251"/>
      <c r="F149" s="252" t="s">
        <v>848</v>
      </c>
      <c r="G149" s="253"/>
      <c r="H149" s="251"/>
      <c r="I149" s="251"/>
      <c r="J149" s="251" t="s">
        <v>849</v>
      </c>
      <c r="K149" s="248"/>
    </row>
    <row r="150" spans="2:11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pans="2:11" s="1" customFormat="1" ht="15" customHeight="1">
      <c r="B151" s="259"/>
      <c r="C151" s="286" t="s">
        <v>853</v>
      </c>
      <c r="D151" s="236"/>
      <c r="E151" s="236"/>
      <c r="F151" s="287" t="s">
        <v>850</v>
      </c>
      <c r="G151" s="236"/>
      <c r="H151" s="286" t="s">
        <v>890</v>
      </c>
      <c r="I151" s="286" t="s">
        <v>852</v>
      </c>
      <c r="J151" s="286">
        <v>120</v>
      </c>
      <c r="K151" s="282"/>
    </row>
    <row r="152" spans="2:11" s="1" customFormat="1" ht="15" customHeight="1">
      <c r="B152" s="259"/>
      <c r="C152" s="286" t="s">
        <v>899</v>
      </c>
      <c r="D152" s="236"/>
      <c r="E152" s="236"/>
      <c r="F152" s="287" t="s">
        <v>850</v>
      </c>
      <c r="G152" s="236"/>
      <c r="H152" s="286" t="s">
        <v>910</v>
      </c>
      <c r="I152" s="286" t="s">
        <v>852</v>
      </c>
      <c r="J152" s="286" t="s">
        <v>901</v>
      </c>
      <c r="K152" s="282"/>
    </row>
    <row r="153" spans="2:11" s="1" customFormat="1" ht="15" customHeight="1">
      <c r="B153" s="259"/>
      <c r="C153" s="286" t="s">
        <v>91</v>
      </c>
      <c r="D153" s="236"/>
      <c r="E153" s="236"/>
      <c r="F153" s="287" t="s">
        <v>850</v>
      </c>
      <c r="G153" s="236"/>
      <c r="H153" s="286" t="s">
        <v>911</v>
      </c>
      <c r="I153" s="286" t="s">
        <v>852</v>
      </c>
      <c r="J153" s="286" t="s">
        <v>901</v>
      </c>
      <c r="K153" s="282"/>
    </row>
    <row r="154" spans="2:11" s="1" customFormat="1" ht="15" customHeight="1">
      <c r="B154" s="259"/>
      <c r="C154" s="286" t="s">
        <v>855</v>
      </c>
      <c r="D154" s="236"/>
      <c r="E154" s="236"/>
      <c r="F154" s="287" t="s">
        <v>856</v>
      </c>
      <c r="G154" s="236"/>
      <c r="H154" s="286" t="s">
        <v>890</v>
      </c>
      <c r="I154" s="286" t="s">
        <v>852</v>
      </c>
      <c r="J154" s="286">
        <v>50</v>
      </c>
      <c r="K154" s="282"/>
    </row>
    <row r="155" spans="2:11" s="1" customFormat="1" ht="15" customHeight="1">
      <c r="B155" s="259"/>
      <c r="C155" s="286" t="s">
        <v>858</v>
      </c>
      <c r="D155" s="236"/>
      <c r="E155" s="236"/>
      <c r="F155" s="287" t="s">
        <v>850</v>
      </c>
      <c r="G155" s="236"/>
      <c r="H155" s="286" t="s">
        <v>890</v>
      </c>
      <c r="I155" s="286" t="s">
        <v>860</v>
      </c>
      <c r="J155" s="286"/>
      <c r="K155" s="282"/>
    </row>
    <row r="156" spans="2:11" s="1" customFormat="1" ht="15" customHeight="1">
      <c r="B156" s="259"/>
      <c r="C156" s="286" t="s">
        <v>869</v>
      </c>
      <c r="D156" s="236"/>
      <c r="E156" s="236"/>
      <c r="F156" s="287" t="s">
        <v>856</v>
      </c>
      <c r="G156" s="236"/>
      <c r="H156" s="286" t="s">
        <v>890</v>
      </c>
      <c r="I156" s="286" t="s">
        <v>852</v>
      </c>
      <c r="J156" s="286">
        <v>50</v>
      </c>
      <c r="K156" s="282"/>
    </row>
    <row r="157" spans="2:11" s="1" customFormat="1" ht="15" customHeight="1">
      <c r="B157" s="259"/>
      <c r="C157" s="286" t="s">
        <v>877</v>
      </c>
      <c r="D157" s="236"/>
      <c r="E157" s="236"/>
      <c r="F157" s="287" t="s">
        <v>856</v>
      </c>
      <c r="G157" s="236"/>
      <c r="H157" s="286" t="s">
        <v>890</v>
      </c>
      <c r="I157" s="286" t="s">
        <v>852</v>
      </c>
      <c r="J157" s="286">
        <v>50</v>
      </c>
      <c r="K157" s="282"/>
    </row>
    <row r="158" spans="2:11" s="1" customFormat="1" ht="15" customHeight="1">
      <c r="B158" s="259"/>
      <c r="C158" s="286" t="s">
        <v>875</v>
      </c>
      <c r="D158" s="236"/>
      <c r="E158" s="236"/>
      <c r="F158" s="287" t="s">
        <v>856</v>
      </c>
      <c r="G158" s="236"/>
      <c r="H158" s="286" t="s">
        <v>890</v>
      </c>
      <c r="I158" s="286" t="s">
        <v>852</v>
      </c>
      <c r="J158" s="286">
        <v>50</v>
      </c>
      <c r="K158" s="282"/>
    </row>
    <row r="159" spans="2:11" s="1" customFormat="1" ht="15" customHeight="1">
      <c r="B159" s="259"/>
      <c r="C159" s="286" t="s">
        <v>103</v>
      </c>
      <c r="D159" s="236"/>
      <c r="E159" s="236"/>
      <c r="F159" s="287" t="s">
        <v>850</v>
      </c>
      <c r="G159" s="236"/>
      <c r="H159" s="286" t="s">
        <v>912</v>
      </c>
      <c r="I159" s="286" t="s">
        <v>852</v>
      </c>
      <c r="J159" s="286" t="s">
        <v>913</v>
      </c>
      <c r="K159" s="282"/>
    </row>
    <row r="160" spans="2:11" s="1" customFormat="1" ht="15" customHeight="1">
      <c r="B160" s="259"/>
      <c r="C160" s="286" t="s">
        <v>914</v>
      </c>
      <c r="D160" s="236"/>
      <c r="E160" s="236"/>
      <c r="F160" s="287" t="s">
        <v>850</v>
      </c>
      <c r="G160" s="236"/>
      <c r="H160" s="286" t="s">
        <v>915</v>
      </c>
      <c r="I160" s="286" t="s">
        <v>885</v>
      </c>
      <c r="J160" s="286"/>
      <c r="K160" s="282"/>
    </row>
    <row r="161" spans="2:1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pans="2:11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60" t="s">
        <v>916</v>
      </c>
      <c r="D165" s="360"/>
      <c r="E165" s="360"/>
      <c r="F165" s="360"/>
      <c r="G165" s="360"/>
      <c r="H165" s="360"/>
      <c r="I165" s="360"/>
      <c r="J165" s="360"/>
      <c r="K165" s="229"/>
    </row>
    <row r="166" spans="2:11" s="1" customFormat="1" ht="17.25" customHeight="1">
      <c r="B166" s="228"/>
      <c r="C166" s="249" t="s">
        <v>844</v>
      </c>
      <c r="D166" s="249"/>
      <c r="E166" s="249"/>
      <c r="F166" s="249" t="s">
        <v>845</v>
      </c>
      <c r="G166" s="291"/>
      <c r="H166" s="292" t="s">
        <v>53</v>
      </c>
      <c r="I166" s="292" t="s">
        <v>56</v>
      </c>
      <c r="J166" s="249" t="s">
        <v>846</v>
      </c>
      <c r="K166" s="229"/>
    </row>
    <row r="167" spans="2:11" s="1" customFormat="1" ht="17.25" customHeight="1">
      <c r="B167" s="230"/>
      <c r="C167" s="251" t="s">
        <v>847</v>
      </c>
      <c r="D167" s="251"/>
      <c r="E167" s="251"/>
      <c r="F167" s="252" t="s">
        <v>848</v>
      </c>
      <c r="G167" s="293"/>
      <c r="H167" s="294"/>
      <c r="I167" s="294"/>
      <c r="J167" s="251" t="s">
        <v>849</v>
      </c>
      <c r="K167" s="231"/>
    </row>
    <row r="168" spans="2:11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pans="2:11" s="1" customFormat="1" ht="15" customHeight="1">
      <c r="B169" s="259"/>
      <c r="C169" s="236" t="s">
        <v>853</v>
      </c>
      <c r="D169" s="236"/>
      <c r="E169" s="236"/>
      <c r="F169" s="257" t="s">
        <v>850</v>
      </c>
      <c r="G169" s="236"/>
      <c r="H169" s="236" t="s">
        <v>890</v>
      </c>
      <c r="I169" s="236" t="s">
        <v>852</v>
      </c>
      <c r="J169" s="236">
        <v>120</v>
      </c>
      <c r="K169" s="282"/>
    </row>
    <row r="170" spans="2:11" s="1" customFormat="1" ht="15" customHeight="1">
      <c r="B170" s="259"/>
      <c r="C170" s="236" t="s">
        <v>899</v>
      </c>
      <c r="D170" s="236"/>
      <c r="E170" s="236"/>
      <c r="F170" s="257" t="s">
        <v>850</v>
      </c>
      <c r="G170" s="236"/>
      <c r="H170" s="236" t="s">
        <v>900</v>
      </c>
      <c r="I170" s="236" t="s">
        <v>852</v>
      </c>
      <c r="J170" s="236" t="s">
        <v>901</v>
      </c>
      <c r="K170" s="282"/>
    </row>
    <row r="171" spans="2:11" s="1" customFormat="1" ht="15" customHeight="1">
      <c r="B171" s="259"/>
      <c r="C171" s="236" t="s">
        <v>91</v>
      </c>
      <c r="D171" s="236"/>
      <c r="E171" s="236"/>
      <c r="F171" s="257" t="s">
        <v>850</v>
      </c>
      <c r="G171" s="236"/>
      <c r="H171" s="236" t="s">
        <v>917</v>
      </c>
      <c r="I171" s="236" t="s">
        <v>852</v>
      </c>
      <c r="J171" s="236" t="s">
        <v>901</v>
      </c>
      <c r="K171" s="282"/>
    </row>
    <row r="172" spans="2:11" s="1" customFormat="1" ht="15" customHeight="1">
      <c r="B172" s="259"/>
      <c r="C172" s="236" t="s">
        <v>855</v>
      </c>
      <c r="D172" s="236"/>
      <c r="E172" s="236"/>
      <c r="F172" s="257" t="s">
        <v>856</v>
      </c>
      <c r="G172" s="236"/>
      <c r="H172" s="236" t="s">
        <v>917</v>
      </c>
      <c r="I172" s="236" t="s">
        <v>852</v>
      </c>
      <c r="J172" s="236">
        <v>50</v>
      </c>
      <c r="K172" s="282"/>
    </row>
    <row r="173" spans="2:11" s="1" customFormat="1" ht="15" customHeight="1">
      <c r="B173" s="259"/>
      <c r="C173" s="236" t="s">
        <v>858</v>
      </c>
      <c r="D173" s="236"/>
      <c r="E173" s="236"/>
      <c r="F173" s="257" t="s">
        <v>850</v>
      </c>
      <c r="G173" s="236"/>
      <c r="H173" s="236" t="s">
        <v>917</v>
      </c>
      <c r="I173" s="236" t="s">
        <v>860</v>
      </c>
      <c r="J173" s="236"/>
      <c r="K173" s="282"/>
    </row>
    <row r="174" spans="2:11" s="1" customFormat="1" ht="15" customHeight="1">
      <c r="B174" s="259"/>
      <c r="C174" s="236" t="s">
        <v>869</v>
      </c>
      <c r="D174" s="236"/>
      <c r="E174" s="236"/>
      <c r="F174" s="257" t="s">
        <v>856</v>
      </c>
      <c r="G174" s="236"/>
      <c r="H174" s="236" t="s">
        <v>917</v>
      </c>
      <c r="I174" s="236" t="s">
        <v>852</v>
      </c>
      <c r="J174" s="236">
        <v>50</v>
      </c>
      <c r="K174" s="282"/>
    </row>
    <row r="175" spans="2:11" s="1" customFormat="1" ht="15" customHeight="1">
      <c r="B175" s="259"/>
      <c r="C175" s="236" t="s">
        <v>877</v>
      </c>
      <c r="D175" s="236"/>
      <c r="E175" s="236"/>
      <c r="F175" s="257" t="s">
        <v>856</v>
      </c>
      <c r="G175" s="236"/>
      <c r="H175" s="236" t="s">
        <v>917</v>
      </c>
      <c r="I175" s="236" t="s">
        <v>852</v>
      </c>
      <c r="J175" s="236">
        <v>50</v>
      </c>
      <c r="K175" s="282"/>
    </row>
    <row r="176" spans="2:11" s="1" customFormat="1" ht="15" customHeight="1">
      <c r="B176" s="259"/>
      <c r="C176" s="236" t="s">
        <v>875</v>
      </c>
      <c r="D176" s="236"/>
      <c r="E176" s="236"/>
      <c r="F176" s="257" t="s">
        <v>856</v>
      </c>
      <c r="G176" s="236"/>
      <c r="H176" s="236" t="s">
        <v>917</v>
      </c>
      <c r="I176" s="236" t="s">
        <v>852</v>
      </c>
      <c r="J176" s="236">
        <v>50</v>
      </c>
      <c r="K176" s="282"/>
    </row>
    <row r="177" spans="2:11" s="1" customFormat="1" ht="15" customHeight="1">
      <c r="B177" s="259"/>
      <c r="C177" s="236" t="s">
        <v>111</v>
      </c>
      <c r="D177" s="236"/>
      <c r="E177" s="236"/>
      <c r="F177" s="257" t="s">
        <v>850</v>
      </c>
      <c r="G177" s="236"/>
      <c r="H177" s="236" t="s">
        <v>918</v>
      </c>
      <c r="I177" s="236" t="s">
        <v>919</v>
      </c>
      <c r="J177" s="236"/>
      <c r="K177" s="282"/>
    </row>
    <row r="178" spans="2:11" s="1" customFormat="1" ht="15" customHeight="1">
      <c r="B178" s="259"/>
      <c r="C178" s="236" t="s">
        <v>56</v>
      </c>
      <c r="D178" s="236"/>
      <c r="E178" s="236"/>
      <c r="F178" s="257" t="s">
        <v>850</v>
      </c>
      <c r="G178" s="236"/>
      <c r="H178" s="236" t="s">
        <v>920</v>
      </c>
      <c r="I178" s="236" t="s">
        <v>921</v>
      </c>
      <c r="J178" s="236">
        <v>1</v>
      </c>
      <c r="K178" s="282"/>
    </row>
    <row r="179" spans="2:11" s="1" customFormat="1" ht="15" customHeight="1">
      <c r="B179" s="259"/>
      <c r="C179" s="236" t="s">
        <v>52</v>
      </c>
      <c r="D179" s="236"/>
      <c r="E179" s="236"/>
      <c r="F179" s="257" t="s">
        <v>850</v>
      </c>
      <c r="G179" s="236"/>
      <c r="H179" s="236" t="s">
        <v>922</v>
      </c>
      <c r="I179" s="236" t="s">
        <v>852</v>
      </c>
      <c r="J179" s="236">
        <v>20</v>
      </c>
      <c r="K179" s="282"/>
    </row>
    <row r="180" spans="2:11" s="1" customFormat="1" ht="15" customHeight="1">
      <c r="B180" s="259"/>
      <c r="C180" s="236" t="s">
        <v>53</v>
      </c>
      <c r="D180" s="236"/>
      <c r="E180" s="236"/>
      <c r="F180" s="257" t="s">
        <v>850</v>
      </c>
      <c r="G180" s="236"/>
      <c r="H180" s="236" t="s">
        <v>923</v>
      </c>
      <c r="I180" s="236" t="s">
        <v>852</v>
      </c>
      <c r="J180" s="236">
        <v>255</v>
      </c>
      <c r="K180" s="282"/>
    </row>
    <row r="181" spans="2:11" s="1" customFormat="1" ht="15" customHeight="1">
      <c r="B181" s="259"/>
      <c r="C181" s="236" t="s">
        <v>112</v>
      </c>
      <c r="D181" s="236"/>
      <c r="E181" s="236"/>
      <c r="F181" s="257" t="s">
        <v>850</v>
      </c>
      <c r="G181" s="236"/>
      <c r="H181" s="236" t="s">
        <v>814</v>
      </c>
      <c r="I181" s="236" t="s">
        <v>852</v>
      </c>
      <c r="J181" s="236">
        <v>10</v>
      </c>
      <c r="K181" s="282"/>
    </row>
    <row r="182" spans="2:11" s="1" customFormat="1" ht="15" customHeight="1">
      <c r="B182" s="259"/>
      <c r="C182" s="236" t="s">
        <v>113</v>
      </c>
      <c r="D182" s="236"/>
      <c r="E182" s="236"/>
      <c r="F182" s="257" t="s">
        <v>850</v>
      </c>
      <c r="G182" s="236"/>
      <c r="H182" s="236" t="s">
        <v>924</v>
      </c>
      <c r="I182" s="236" t="s">
        <v>885</v>
      </c>
      <c r="J182" s="236"/>
      <c r="K182" s="282"/>
    </row>
    <row r="183" spans="2:11" s="1" customFormat="1" ht="15" customHeight="1">
      <c r="B183" s="259"/>
      <c r="C183" s="236" t="s">
        <v>925</v>
      </c>
      <c r="D183" s="236"/>
      <c r="E183" s="236"/>
      <c r="F183" s="257" t="s">
        <v>850</v>
      </c>
      <c r="G183" s="236"/>
      <c r="H183" s="236" t="s">
        <v>926</v>
      </c>
      <c r="I183" s="236" t="s">
        <v>885</v>
      </c>
      <c r="J183" s="236"/>
      <c r="K183" s="282"/>
    </row>
    <row r="184" spans="2:11" s="1" customFormat="1" ht="15" customHeight="1">
      <c r="B184" s="259"/>
      <c r="C184" s="236" t="s">
        <v>914</v>
      </c>
      <c r="D184" s="236"/>
      <c r="E184" s="236"/>
      <c r="F184" s="257" t="s">
        <v>850</v>
      </c>
      <c r="G184" s="236"/>
      <c r="H184" s="236" t="s">
        <v>927</v>
      </c>
      <c r="I184" s="236" t="s">
        <v>885</v>
      </c>
      <c r="J184" s="236"/>
      <c r="K184" s="282"/>
    </row>
    <row r="185" spans="2:11" s="1" customFormat="1" ht="15" customHeight="1">
      <c r="B185" s="259"/>
      <c r="C185" s="236" t="s">
        <v>115</v>
      </c>
      <c r="D185" s="236"/>
      <c r="E185" s="236"/>
      <c r="F185" s="257" t="s">
        <v>856</v>
      </c>
      <c r="G185" s="236"/>
      <c r="H185" s="236" t="s">
        <v>928</v>
      </c>
      <c r="I185" s="236" t="s">
        <v>852</v>
      </c>
      <c r="J185" s="236">
        <v>50</v>
      </c>
      <c r="K185" s="282"/>
    </row>
    <row r="186" spans="2:11" s="1" customFormat="1" ht="15" customHeight="1">
      <c r="B186" s="259"/>
      <c r="C186" s="236" t="s">
        <v>929</v>
      </c>
      <c r="D186" s="236"/>
      <c r="E186" s="236"/>
      <c r="F186" s="257" t="s">
        <v>856</v>
      </c>
      <c r="G186" s="236"/>
      <c r="H186" s="236" t="s">
        <v>930</v>
      </c>
      <c r="I186" s="236" t="s">
        <v>931</v>
      </c>
      <c r="J186" s="236"/>
      <c r="K186" s="282"/>
    </row>
    <row r="187" spans="2:11" s="1" customFormat="1" ht="15" customHeight="1">
      <c r="B187" s="259"/>
      <c r="C187" s="236" t="s">
        <v>932</v>
      </c>
      <c r="D187" s="236"/>
      <c r="E187" s="236"/>
      <c r="F187" s="257" t="s">
        <v>856</v>
      </c>
      <c r="G187" s="236"/>
      <c r="H187" s="236" t="s">
        <v>933</v>
      </c>
      <c r="I187" s="236" t="s">
        <v>931</v>
      </c>
      <c r="J187" s="236"/>
      <c r="K187" s="282"/>
    </row>
    <row r="188" spans="2:11" s="1" customFormat="1" ht="15" customHeight="1">
      <c r="B188" s="259"/>
      <c r="C188" s="236" t="s">
        <v>934</v>
      </c>
      <c r="D188" s="236"/>
      <c r="E188" s="236"/>
      <c r="F188" s="257" t="s">
        <v>856</v>
      </c>
      <c r="G188" s="236"/>
      <c r="H188" s="236" t="s">
        <v>935</v>
      </c>
      <c r="I188" s="236" t="s">
        <v>931</v>
      </c>
      <c r="J188" s="236"/>
      <c r="K188" s="282"/>
    </row>
    <row r="189" spans="2:11" s="1" customFormat="1" ht="15" customHeight="1">
      <c r="B189" s="259"/>
      <c r="C189" s="295" t="s">
        <v>936</v>
      </c>
      <c r="D189" s="236"/>
      <c r="E189" s="236"/>
      <c r="F189" s="257" t="s">
        <v>856</v>
      </c>
      <c r="G189" s="236"/>
      <c r="H189" s="236" t="s">
        <v>937</v>
      </c>
      <c r="I189" s="236" t="s">
        <v>938</v>
      </c>
      <c r="J189" s="296" t="s">
        <v>939</v>
      </c>
      <c r="K189" s="282"/>
    </row>
    <row r="190" spans="2:11" s="1" customFormat="1" ht="15" customHeight="1">
      <c r="B190" s="259"/>
      <c r="C190" s="295" t="s">
        <v>41</v>
      </c>
      <c r="D190" s="236"/>
      <c r="E190" s="236"/>
      <c r="F190" s="257" t="s">
        <v>850</v>
      </c>
      <c r="G190" s="236"/>
      <c r="H190" s="233" t="s">
        <v>940</v>
      </c>
      <c r="I190" s="236" t="s">
        <v>941</v>
      </c>
      <c r="J190" s="236"/>
      <c r="K190" s="282"/>
    </row>
    <row r="191" spans="2:11" s="1" customFormat="1" ht="15" customHeight="1">
      <c r="B191" s="259"/>
      <c r="C191" s="295" t="s">
        <v>942</v>
      </c>
      <c r="D191" s="236"/>
      <c r="E191" s="236"/>
      <c r="F191" s="257" t="s">
        <v>850</v>
      </c>
      <c r="G191" s="236"/>
      <c r="H191" s="236" t="s">
        <v>943</v>
      </c>
      <c r="I191" s="236" t="s">
        <v>885</v>
      </c>
      <c r="J191" s="236"/>
      <c r="K191" s="282"/>
    </row>
    <row r="192" spans="2:11" s="1" customFormat="1" ht="15" customHeight="1">
      <c r="B192" s="259"/>
      <c r="C192" s="295" t="s">
        <v>944</v>
      </c>
      <c r="D192" s="236"/>
      <c r="E192" s="236"/>
      <c r="F192" s="257" t="s">
        <v>850</v>
      </c>
      <c r="G192" s="236"/>
      <c r="H192" s="236" t="s">
        <v>945</v>
      </c>
      <c r="I192" s="236" t="s">
        <v>885</v>
      </c>
      <c r="J192" s="236"/>
      <c r="K192" s="282"/>
    </row>
    <row r="193" spans="2:11" s="1" customFormat="1" ht="15" customHeight="1">
      <c r="B193" s="259"/>
      <c r="C193" s="295" t="s">
        <v>946</v>
      </c>
      <c r="D193" s="236"/>
      <c r="E193" s="236"/>
      <c r="F193" s="257" t="s">
        <v>856</v>
      </c>
      <c r="G193" s="236"/>
      <c r="H193" s="236" t="s">
        <v>947</v>
      </c>
      <c r="I193" s="236" t="s">
        <v>885</v>
      </c>
      <c r="J193" s="236"/>
      <c r="K193" s="282"/>
    </row>
    <row r="194" spans="2:11" s="1" customFormat="1" ht="15" customHeight="1">
      <c r="B194" s="288"/>
      <c r="C194" s="297"/>
      <c r="D194" s="268"/>
      <c r="E194" s="268"/>
      <c r="F194" s="268"/>
      <c r="G194" s="268"/>
      <c r="H194" s="268"/>
      <c r="I194" s="268"/>
      <c r="J194" s="268"/>
      <c r="K194" s="289"/>
    </row>
    <row r="195" spans="2:11" s="1" customFormat="1" ht="18.75" customHeight="1">
      <c r="B195" s="270"/>
      <c r="C195" s="280"/>
      <c r="D195" s="280"/>
      <c r="E195" s="280"/>
      <c r="F195" s="290"/>
      <c r="G195" s="280"/>
      <c r="H195" s="280"/>
      <c r="I195" s="280"/>
      <c r="J195" s="280"/>
      <c r="K195" s="270"/>
    </row>
    <row r="196" spans="2:11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pans="2:11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pans="2:11" s="1" customFormat="1" ht="12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spans="2:11" s="1" customFormat="1" ht="22.2">
      <c r="B199" s="228"/>
      <c r="C199" s="360" t="s">
        <v>948</v>
      </c>
      <c r="D199" s="360"/>
      <c r="E199" s="360"/>
      <c r="F199" s="360"/>
      <c r="G199" s="360"/>
      <c r="H199" s="360"/>
      <c r="I199" s="360"/>
      <c r="J199" s="360"/>
      <c r="K199" s="229"/>
    </row>
    <row r="200" spans="2:11" s="1" customFormat="1" ht="25.5" customHeight="1">
      <c r="B200" s="228"/>
      <c r="C200" s="298" t="s">
        <v>949</v>
      </c>
      <c r="D200" s="298"/>
      <c r="E200" s="298"/>
      <c r="F200" s="298" t="s">
        <v>950</v>
      </c>
      <c r="G200" s="299"/>
      <c r="H200" s="361" t="s">
        <v>951</v>
      </c>
      <c r="I200" s="361"/>
      <c r="J200" s="361"/>
      <c r="K200" s="229"/>
    </row>
    <row r="201" spans="2:11" s="1" customFormat="1" ht="5.25" customHeight="1">
      <c r="B201" s="259"/>
      <c r="C201" s="254"/>
      <c r="D201" s="254"/>
      <c r="E201" s="254"/>
      <c r="F201" s="254"/>
      <c r="G201" s="280"/>
      <c r="H201" s="254"/>
      <c r="I201" s="254"/>
      <c r="J201" s="254"/>
      <c r="K201" s="282"/>
    </row>
    <row r="202" spans="2:11" s="1" customFormat="1" ht="15" customHeight="1">
      <c r="B202" s="259"/>
      <c r="C202" s="236" t="s">
        <v>941</v>
      </c>
      <c r="D202" s="236"/>
      <c r="E202" s="236"/>
      <c r="F202" s="257" t="s">
        <v>42</v>
      </c>
      <c r="G202" s="236"/>
      <c r="H202" s="362" t="s">
        <v>952</v>
      </c>
      <c r="I202" s="362"/>
      <c r="J202" s="362"/>
      <c r="K202" s="282"/>
    </row>
    <row r="203" spans="2:11" s="1" customFormat="1" ht="15" customHeight="1">
      <c r="B203" s="259"/>
      <c r="C203" s="236"/>
      <c r="D203" s="236"/>
      <c r="E203" s="236"/>
      <c r="F203" s="257" t="s">
        <v>43</v>
      </c>
      <c r="G203" s="236"/>
      <c r="H203" s="362" t="s">
        <v>953</v>
      </c>
      <c r="I203" s="362"/>
      <c r="J203" s="362"/>
      <c r="K203" s="282"/>
    </row>
    <row r="204" spans="2:11" s="1" customFormat="1" ht="15" customHeight="1">
      <c r="B204" s="259"/>
      <c r="C204" s="236"/>
      <c r="D204" s="236"/>
      <c r="E204" s="236"/>
      <c r="F204" s="257" t="s">
        <v>46</v>
      </c>
      <c r="G204" s="236"/>
      <c r="H204" s="362" t="s">
        <v>954</v>
      </c>
      <c r="I204" s="362"/>
      <c r="J204" s="362"/>
      <c r="K204" s="282"/>
    </row>
    <row r="205" spans="2:11" s="1" customFormat="1" ht="15" customHeight="1">
      <c r="B205" s="259"/>
      <c r="C205" s="236"/>
      <c r="D205" s="236"/>
      <c r="E205" s="236"/>
      <c r="F205" s="257" t="s">
        <v>44</v>
      </c>
      <c r="G205" s="236"/>
      <c r="H205" s="362" t="s">
        <v>955</v>
      </c>
      <c r="I205" s="362"/>
      <c r="J205" s="362"/>
      <c r="K205" s="282"/>
    </row>
    <row r="206" spans="2:11" s="1" customFormat="1" ht="15" customHeight="1">
      <c r="B206" s="259"/>
      <c r="C206" s="236"/>
      <c r="D206" s="236"/>
      <c r="E206" s="236"/>
      <c r="F206" s="257" t="s">
        <v>45</v>
      </c>
      <c r="G206" s="236"/>
      <c r="H206" s="362" t="s">
        <v>956</v>
      </c>
      <c r="I206" s="362"/>
      <c r="J206" s="362"/>
      <c r="K206" s="282"/>
    </row>
    <row r="207" spans="2:11" s="1" customFormat="1" ht="15" customHeight="1">
      <c r="B207" s="259"/>
      <c r="C207" s="236"/>
      <c r="D207" s="236"/>
      <c r="E207" s="236"/>
      <c r="F207" s="257"/>
      <c r="G207" s="236"/>
      <c r="H207" s="236"/>
      <c r="I207" s="236"/>
      <c r="J207" s="236"/>
      <c r="K207" s="282"/>
    </row>
    <row r="208" spans="2:11" s="1" customFormat="1" ht="15" customHeight="1">
      <c r="B208" s="259"/>
      <c r="C208" s="236" t="s">
        <v>897</v>
      </c>
      <c r="D208" s="236"/>
      <c r="E208" s="236"/>
      <c r="F208" s="257" t="s">
        <v>78</v>
      </c>
      <c r="G208" s="236"/>
      <c r="H208" s="362" t="s">
        <v>957</v>
      </c>
      <c r="I208" s="362"/>
      <c r="J208" s="362"/>
      <c r="K208" s="282"/>
    </row>
    <row r="209" spans="2:11" s="1" customFormat="1" ht="15" customHeight="1">
      <c r="B209" s="259"/>
      <c r="C209" s="236"/>
      <c r="D209" s="236"/>
      <c r="E209" s="236"/>
      <c r="F209" s="257" t="s">
        <v>795</v>
      </c>
      <c r="G209" s="236"/>
      <c r="H209" s="362" t="s">
        <v>796</v>
      </c>
      <c r="I209" s="362"/>
      <c r="J209" s="362"/>
      <c r="K209" s="282"/>
    </row>
    <row r="210" spans="2:11" s="1" customFormat="1" ht="15" customHeight="1">
      <c r="B210" s="259"/>
      <c r="C210" s="236"/>
      <c r="D210" s="236"/>
      <c r="E210" s="236"/>
      <c r="F210" s="257" t="s">
        <v>793</v>
      </c>
      <c r="G210" s="236"/>
      <c r="H210" s="362" t="s">
        <v>958</v>
      </c>
      <c r="I210" s="362"/>
      <c r="J210" s="362"/>
      <c r="K210" s="282"/>
    </row>
    <row r="211" spans="2:11" s="1" customFormat="1" ht="15" customHeight="1">
      <c r="B211" s="300"/>
      <c r="C211" s="236"/>
      <c r="D211" s="236"/>
      <c r="E211" s="236"/>
      <c r="F211" s="257" t="s">
        <v>96</v>
      </c>
      <c r="G211" s="295"/>
      <c r="H211" s="363" t="s">
        <v>97</v>
      </c>
      <c r="I211" s="363"/>
      <c r="J211" s="363"/>
      <c r="K211" s="301"/>
    </row>
    <row r="212" spans="2:11" s="1" customFormat="1" ht="15" customHeight="1">
      <c r="B212" s="300"/>
      <c r="C212" s="236"/>
      <c r="D212" s="236"/>
      <c r="E212" s="236"/>
      <c r="F212" s="257" t="s">
        <v>797</v>
      </c>
      <c r="G212" s="295"/>
      <c r="H212" s="363" t="s">
        <v>745</v>
      </c>
      <c r="I212" s="363"/>
      <c r="J212" s="363"/>
      <c r="K212" s="301"/>
    </row>
    <row r="213" spans="2:11" s="1" customFormat="1" ht="15" customHeight="1">
      <c r="B213" s="300"/>
      <c r="C213" s="236"/>
      <c r="D213" s="236"/>
      <c r="E213" s="236"/>
      <c r="F213" s="257"/>
      <c r="G213" s="295"/>
      <c r="H213" s="286"/>
      <c r="I213" s="286"/>
      <c r="J213" s="286"/>
      <c r="K213" s="301"/>
    </row>
    <row r="214" spans="2:11" s="1" customFormat="1" ht="15" customHeight="1">
      <c r="B214" s="300"/>
      <c r="C214" s="236" t="s">
        <v>921</v>
      </c>
      <c r="D214" s="236"/>
      <c r="E214" s="236"/>
      <c r="F214" s="257">
        <v>1</v>
      </c>
      <c r="G214" s="295"/>
      <c r="H214" s="363" t="s">
        <v>959</v>
      </c>
      <c r="I214" s="363"/>
      <c r="J214" s="363"/>
      <c r="K214" s="301"/>
    </row>
    <row r="215" spans="2:11" s="1" customFormat="1" ht="15" customHeight="1">
      <c r="B215" s="300"/>
      <c r="C215" s="236"/>
      <c r="D215" s="236"/>
      <c r="E215" s="236"/>
      <c r="F215" s="257">
        <v>2</v>
      </c>
      <c r="G215" s="295"/>
      <c r="H215" s="363" t="s">
        <v>960</v>
      </c>
      <c r="I215" s="363"/>
      <c r="J215" s="363"/>
      <c r="K215" s="301"/>
    </row>
    <row r="216" spans="2:11" s="1" customFormat="1" ht="15" customHeight="1">
      <c r="B216" s="300"/>
      <c r="C216" s="236"/>
      <c r="D216" s="236"/>
      <c r="E216" s="236"/>
      <c r="F216" s="257">
        <v>3</v>
      </c>
      <c r="G216" s="295"/>
      <c r="H216" s="363" t="s">
        <v>961</v>
      </c>
      <c r="I216" s="363"/>
      <c r="J216" s="363"/>
      <c r="K216" s="301"/>
    </row>
    <row r="217" spans="2:11" s="1" customFormat="1" ht="15" customHeight="1">
      <c r="B217" s="300"/>
      <c r="C217" s="236"/>
      <c r="D217" s="236"/>
      <c r="E217" s="236"/>
      <c r="F217" s="257">
        <v>4</v>
      </c>
      <c r="G217" s="295"/>
      <c r="H217" s="363" t="s">
        <v>962</v>
      </c>
      <c r="I217" s="363"/>
      <c r="J217" s="363"/>
      <c r="K217" s="301"/>
    </row>
    <row r="218" spans="2:11" s="1" customFormat="1" ht="12.75" customHeight="1">
      <c r="B218" s="302"/>
      <c r="C218" s="303"/>
      <c r="D218" s="303"/>
      <c r="E218" s="303"/>
      <c r="F218" s="303"/>
      <c r="G218" s="303"/>
      <c r="H218" s="303"/>
      <c r="I218" s="303"/>
      <c r="J218" s="303"/>
      <c r="K218" s="30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01 - Zemní hráz a úpra...</vt:lpstr>
      <vt:lpstr>SO 02 - Výpustný objekt a...</vt:lpstr>
      <vt:lpstr>SO 03 - Vegetační úpravy</vt:lpstr>
      <vt:lpstr>SO 03.1 - Následná péče 1...</vt:lpstr>
      <vt:lpstr>VON - Vedlejší a ostatní ...</vt:lpstr>
      <vt:lpstr>Pokyny pro vyplnění</vt:lpstr>
      <vt:lpstr>'Rekapitulace stavby'!Názvy_tisku</vt:lpstr>
      <vt:lpstr>'SO 01 - Zemní hráz a úpra...'!Názvy_tisku</vt:lpstr>
      <vt:lpstr>'SO 02 - Výpustný objekt a...'!Názvy_tisku</vt:lpstr>
      <vt:lpstr>'SO 03 - Vegetační úpravy'!Názvy_tisku</vt:lpstr>
      <vt:lpstr>'SO 03.1 - Následná péče 1...'!Názvy_tisku</vt:lpstr>
      <vt:lpstr>'VON - Vedlejší a ostatní ...'!Názvy_tisku</vt:lpstr>
      <vt:lpstr>'Pokyny pro vyplnění'!Oblast_tisku</vt:lpstr>
      <vt:lpstr>'Rekapitulace stavby'!Oblast_tisku</vt:lpstr>
      <vt:lpstr>'SO 01 - Zemní hráz a úpra...'!Oblast_tisku</vt:lpstr>
      <vt:lpstr>'SO 02 - Výpustný objekt a...'!Oblast_tisku</vt:lpstr>
      <vt:lpstr>'SO 03 - Vegetační úpravy'!Oblast_tisku</vt:lpstr>
      <vt:lpstr>'SO 03.1 - Následná péče 1...'!Oblast_tisku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2021-02-16T06:44:58Z</dcterms:created>
  <dcterms:modified xsi:type="dcterms:W3CDTF">2021-02-16T06:49:23Z</dcterms:modified>
</cp:coreProperties>
</file>